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<sst xmlns="http://schemas.openxmlformats.org/spreadsheetml/2006/main" count="216" uniqueCount="164">
  <si>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</si>
  <si>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</si>
  <si>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</si>
  <si>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</si>
  <si>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</si>
  <si>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</si>
  <si>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</si>
  <si>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</si>
  <si>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</si>
  <si>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</si>
  <si>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</si>
  <si>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</si>
  <si>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</si>
  <si>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</si>
  <si>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Išlaidos turtui įsigyti</t>
  </si>
  <si>
    <t>Priešgaisrinių tarnybų organizavimas</t>
  </si>
  <si>
    <t>Socialinės pašalpos</t>
  </si>
  <si>
    <t>Gyvenamosios vietos deklaravimas</t>
  </si>
  <si>
    <t>VšĮ ,, Sporto ir turizmo centras"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</si>
  <si>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</si>
  <si>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</si>
  <si>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</si>
  <si>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</si>
  <si>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</si>
  <si>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</si>
  <si>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</si>
  <si>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</si>
  <si>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</si>
  <si>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</si>
  <si>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</si>
  <si>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</si>
  <si>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</si>
  <si>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</si>
  <si>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</si>
  <si>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</si>
  <si>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</si>
  <si>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</si>
  <si>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Materialiojo ir nematerialiojo turto realizavimo pajamos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</si>
  <si>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</si>
  <si>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</si>
  <si>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</si>
  <si>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</si>
  <si>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</si>
  <si>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</si>
  <si>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</si>
  <si>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</si>
  <si>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</si>
  <si>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</si>
  <si>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</si>
  <si>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</si>
  <si>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</si>
  <si>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</si>
  <si>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</si>
  <si>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</si>
  <si>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</si>
  <si>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</si>
  <si>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</si>
  <si>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</si>
  <si>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</si>
  <si>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</si>
  <si>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</si>
  <si>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</si>
  <si>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</si>
  <si>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</si>
  <si>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</si>
  <si>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</si>
  <si>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</si>
  <si>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</si>
  <si>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VšĮ ,,Pagėgių krašto informacinis centras"</t>
  </si>
  <si>
    <t>UAB,,Tauragės regiono atliekų tvarkymo centras"vietinė rinkliava už komunalinių atliekų surinkimą</t>
  </si>
  <si>
    <t>Pagėgių seniūnijos sanitarija</t>
  </si>
  <si>
    <t>Socialinės reabilitacijos paslaugos neįgaliesiems</t>
  </si>
  <si>
    <t>Viso savarankiškom savivaldybės funkcijoms vykdyti (SF)151</t>
  </si>
  <si>
    <t>Viso biudžetinių įstaigų veiklos pajamos (BĮP) 3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</si>
  <si>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</si>
  <si>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</si>
  <si>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</si>
  <si>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</si>
  <si>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</si>
  <si>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</si>
  <si>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</si>
  <si>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</si>
  <si>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</si>
  <si>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</si>
  <si>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</si>
  <si>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</si>
  <si>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</si>
  <si>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</si>
  <si>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</si>
  <si>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</si>
  <si>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</si>
  <si>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</si>
  <si>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</si>
  <si>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3 priedas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</si>
  <si>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</si>
  <si>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</si>
  <si>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</si>
  <si>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</si>
  <si>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</si>
  <si>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Asignavimų valdytojai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</si>
  <si>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</si>
  <si>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</si>
  <si>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</si>
  <si>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</si>
  <si>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</si>
  <si>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</si>
  <si>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</si>
  <si>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</si>
  <si>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</si>
  <si>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</si>
  <si>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</si>
  <si>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</si>
  <si>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</si>
  <si>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</si>
  <si>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</si>
  <si>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</si>
  <si>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</si>
  <si>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 xml:space="preserve">VIP "Pagėgių vaikų darželio rekonstrukcija išplečiant patalpas ir pritaikant vaikų globos namų reikmėms" Klaipėdos g. 4 Pagėgiai </t>
  </si>
  <si>
    <t>SAVIVALDYBĖS ADMINISTRACIJA</t>
  </si>
  <si>
    <t>Eur</t>
  </si>
  <si>
    <t>Funkcijos</t>
  </si>
  <si>
    <t>PAGĖGIŲ SAVIVALDYBĖS  2015  METŲ  BIUDŽETO  ASIGNAVIMAI</t>
  </si>
  <si>
    <t>PAGĖGIŲ SAVIVALDYBĖS 2015  METŲ  BIUDŽETO  ASIGNAVIMAI</t>
  </si>
  <si>
    <t>Savivaldybės ūkio priežiūra</t>
  </si>
  <si>
    <t xml:space="preserve">Žemės realizavimo pajamos 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</si>
  <si>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</si>
  <si>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</si>
  <si>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</si>
  <si>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</si>
  <si>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</si>
  <si>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</si>
  <si>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</si>
  <si>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</si>
  <si>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</si>
  <si>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</si>
  <si>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</si>
  <si>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</si>
  <si>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</si>
  <si>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</si>
  <si>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</si>
  <si>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</si>
  <si>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</si>
  <si>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</si>
  <si>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</si>
  <si>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</si>
  <si>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I. VALDYMO PROGRAMA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</si>
  <si>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</si>
  <si>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</si>
  <si>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</si>
  <si>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</si>
  <si>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VI.NVO IR BENDRUOMENIŲ RĖMIMO PROGRAMA </t>
  </si>
  <si>
    <t xml:space="preserve">VII.SOCIALINĖS PARAMOS ĮGYVENDINIMO IR SVEIKATOS PRIEŽIŪROS PROGRAMA </t>
  </si>
  <si>
    <t>Pagėgių savivaldybių tarybos</t>
  </si>
  <si>
    <t>2015 m. vasario 10 d.</t>
  </si>
  <si>
    <t>Projektų rengimas ir įgyvendinimas</t>
  </si>
  <si>
    <t>Teritorijų planavimas ir priežiūra</t>
  </si>
  <si>
    <t>UAB ,,Pagėgių komunalinis ūkis"projekto,,Nuotekų tvarkymo infrastruktūros renovavimas ir plėtra Pagėgių savivaldybėje" koofinansavimui</t>
  </si>
  <si>
    <t>UAB,,Tauragės regiono atliekų tvarkymo centras"projekto ,,Tauragės regiono komunalinių atliekų tvarkymo sistemos plėtra"koofinansavimui</t>
  </si>
  <si>
    <t>Sveikos ir saugios aplinkos užtikrinimas</t>
  </si>
  <si>
    <t>Viso specialiąjai tikslinei  dotacijai vykdyti(SD) 141;142; 143;143/1</t>
  </si>
  <si>
    <t xml:space="preserve">Vilkyškių Johaneso Bobrovskio gimnazijos Lumpėnų Enzio Jagomasto pagrindinio ugdymo skyrius </t>
  </si>
  <si>
    <t>(Eurai)</t>
  </si>
  <si>
    <t>,,Pagėgių savivaldybės teritorijų planavimo dokumentų rengimas,III etapas "</t>
  </si>
  <si>
    <t>sprendimo Nr. T-19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</si>
</sst>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0" borderId="36" xfId="0" applyFont="1" applyBorder="1" applyAlignment="1">
      <alignment wrapText="1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6" fillId="0" borderId="39" xfId="0" applyNumberFormat="1" applyFont="1" applyBorder="1" applyAlignment="1">
      <alignment wrapText="1"/>
    </xf>
    <xf numFmtId="0" fontId="7" fillId="0" borderId="19" xfId="0" applyFont="1" applyBorder="1" applyAlignment="1">
      <alignment/>
    </xf>
    <xf numFmtId="0" fontId="5" fillId="0" borderId="36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wrapText="1"/>
    </xf>
    <xf numFmtId="0" fontId="4" fillId="2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0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3"/>
  <sheetViews>
    <sheetView tabSelected="1" zoomScale="85" zoomScaleNormal="85" workbookViewId="0" topLeftCell="A10">
      <pane ySplit="1965" topLeftCell="BM1" activePane="bottomLeft" state="split"/>
      <selection pane="topLeft" activeCell="B10" sqref="B10"/>
      <selection pane="bottomLeft" activeCell="N4" sqref="N4"/>
    </sheetView>
  </sheetViews>
  <sheetFormatPr defaultColWidth="9.140625" defaultRowHeight="12.75"/>
  <cols>
    <col min="1" max="1" width="4.5742187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4" ht="15.75">
      <c r="B2" s="2"/>
      <c r="N2" s="1" t="s">
        <v>152</v>
      </c>
    </row>
    <row r="3" spans="2:14" ht="15.75">
      <c r="B3" s="2" t="s">
        <v>121</v>
      </c>
      <c r="N3" s="1" t="s">
        <v>153</v>
      </c>
    </row>
    <row r="4" spans="2:14" ht="15.75">
      <c r="B4" s="2"/>
      <c r="N4" s="1" t="s">
        <v>163</v>
      </c>
    </row>
    <row r="5" spans="2:14" ht="15.75">
      <c r="B5" s="2"/>
      <c r="N5" s="1" t="s">
        <v>93</v>
      </c>
    </row>
    <row r="6" ht="15.75">
      <c r="B6" s="2"/>
    </row>
    <row r="7" spans="2:17" ht="16.5" thickBot="1">
      <c r="B7" s="2"/>
      <c r="Q7" s="1" t="s">
        <v>161</v>
      </c>
    </row>
    <row r="8" spans="1:18" ht="12.75">
      <c r="A8" s="103"/>
      <c r="B8" s="82"/>
      <c r="C8" s="77"/>
      <c r="D8" s="4" t="s">
        <v>60</v>
      </c>
      <c r="E8" s="5"/>
      <c r="F8" s="6"/>
      <c r="G8" s="75"/>
      <c r="H8" s="7" t="s">
        <v>60</v>
      </c>
      <c r="I8" s="7"/>
      <c r="J8" s="8"/>
      <c r="K8" s="9"/>
      <c r="L8" s="10" t="s">
        <v>60</v>
      </c>
      <c r="M8" s="7"/>
      <c r="N8" s="68"/>
      <c r="O8" s="11"/>
      <c r="P8" s="10" t="s">
        <v>60</v>
      </c>
      <c r="Q8" s="7"/>
      <c r="R8" s="8"/>
    </row>
    <row r="9" spans="1:18" ht="12.75">
      <c r="A9" s="104"/>
      <c r="B9" s="39"/>
      <c r="C9" s="78"/>
      <c r="D9" s="12" t="s">
        <v>61</v>
      </c>
      <c r="E9" s="13"/>
      <c r="F9" s="14"/>
      <c r="G9" s="76"/>
      <c r="H9" s="15" t="s">
        <v>64</v>
      </c>
      <c r="I9" s="15"/>
      <c r="J9" s="16"/>
      <c r="K9" s="17"/>
      <c r="L9" s="3" t="s">
        <v>64</v>
      </c>
      <c r="M9" s="15"/>
      <c r="N9" s="69"/>
      <c r="O9" s="18"/>
      <c r="P9" s="3" t="s">
        <v>64</v>
      </c>
      <c r="Q9" s="15"/>
      <c r="R9" s="19"/>
    </row>
    <row r="10" spans="1:18" ht="102.75" thickBot="1">
      <c r="A10" s="104"/>
      <c r="B10" s="52" t="s">
        <v>99</v>
      </c>
      <c r="C10" s="79" t="s">
        <v>59</v>
      </c>
      <c r="D10" s="20" t="s">
        <v>38</v>
      </c>
      <c r="E10" s="21" t="s">
        <v>62</v>
      </c>
      <c r="F10" s="22" t="s">
        <v>63</v>
      </c>
      <c r="G10" s="27" t="s">
        <v>72</v>
      </c>
      <c r="H10" s="24" t="s">
        <v>58</v>
      </c>
      <c r="I10" s="25" t="s">
        <v>62</v>
      </c>
      <c r="J10" s="26" t="s">
        <v>14</v>
      </c>
      <c r="K10" s="27" t="s">
        <v>159</v>
      </c>
      <c r="L10" s="24" t="s">
        <v>58</v>
      </c>
      <c r="M10" s="25" t="s">
        <v>62</v>
      </c>
      <c r="N10" s="70" t="s">
        <v>14</v>
      </c>
      <c r="O10" s="23" t="s">
        <v>73</v>
      </c>
      <c r="P10" s="24" t="s">
        <v>58</v>
      </c>
      <c r="Q10" s="28" t="s">
        <v>67</v>
      </c>
      <c r="R10" s="29" t="s">
        <v>14</v>
      </c>
    </row>
    <row r="11" spans="1:18" ht="38.25">
      <c r="A11" s="105" t="s">
        <v>144</v>
      </c>
      <c r="B11" s="39"/>
      <c r="C11" s="80" t="s">
        <v>89</v>
      </c>
      <c r="D11" s="48" t="s">
        <v>90</v>
      </c>
      <c r="E11" s="49" t="s">
        <v>91</v>
      </c>
      <c r="F11" s="50" t="s">
        <v>92</v>
      </c>
      <c r="G11" s="31" t="s">
        <v>88</v>
      </c>
      <c r="H11" s="30"/>
      <c r="I11" s="31"/>
      <c r="J11" s="32"/>
      <c r="K11" s="47" t="s">
        <v>87</v>
      </c>
      <c r="L11" s="30"/>
      <c r="M11" s="31"/>
      <c r="N11" s="71"/>
      <c r="O11" s="46" t="s">
        <v>86</v>
      </c>
      <c r="P11" s="30"/>
      <c r="Q11" s="31"/>
      <c r="R11" s="32"/>
    </row>
    <row r="12" spans="1:18" ht="13.5" thickBot="1">
      <c r="A12" s="104"/>
      <c r="B12" s="73">
        <v>2</v>
      </c>
      <c r="C12" s="81">
        <v>3</v>
      </c>
      <c r="D12" s="56">
        <v>4</v>
      </c>
      <c r="E12" s="55">
        <v>5</v>
      </c>
      <c r="F12" s="57">
        <v>6</v>
      </c>
      <c r="G12" s="60">
        <v>7</v>
      </c>
      <c r="H12" s="59">
        <v>8</v>
      </c>
      <c r="I12" s="60">
        <v>9</v>
      </c>
      <c r="J12" s="61">
        <v>10</v>
      </c>
      <c r="K12" s="60">
        <v>11</v>
      </c>
      <c r="L12" s="59">
        <v>12</v>
      </c>
      <c r="M12" s="60">
        <v>13</v>
      </c>
      <c r="N12" s="72">
        <v>14</v>
      </c>
      <c r="O12" s="58">
        <v>15</v>
      </c>
      <c r="P12" s="59">
        <v>16</v>
      </c>
      <c r="Q12" s="60">
        <v>17</v>
      </c>
      <c r="R12" s="61">
        <v>18</v>
      </c>
    </row>
    <row r="13" spans="1:18" ht="21" customHeight="1" thickBot="1">
      <c r="A13" s="104">
        <v>1</v>
      </c>
      <c r="B13" s="90" t="s">
        <v>145</v>
      </c>
      <c r="C13" s="91">
        <f>SUM(C15+C38+C41+C43+C45)</f>
        <v>1834301</v>
      </c>
      <c r="D13" s="91">
        <f aca="true" t="shared" si="0" ref="D13:R13">SUM(D15+D38+D41+D43+D45)</f>
        <v>1634607</v>
      </c>
      <c r="E13" s="91">
        <f t="shared" si="0"/>
        <v>953060</v>
      </c>
      <c r="F13" s="91">
        <f t="shared" si="0"/>
        <v>199694</v>
      </c>
      <c r="G13" s="91">
        <f t="shared" si="0"/>
        <v>1091043</v>
      </c>
      <c r="H13" s="91">
        <f t="shared" si="0"/>
        <v>1078010</v>
      </c>
      <c r="I13" s="91">
        <f t="shared" si="0"/>
        <v>660782</v>
      </c>
      <c r="J13" s="91">
        <f t="shared" si="0"/>
        <v>13033</v>
      </c>
      <c r="K13" s="91">
        <f t="shared" si="0"/>
        <v>743258</v>
      </c>
      <c r="L13" s="91">
        <f t="shared" si="0"/>
        <v>556597</v>
      </c>
      <c r="M13" s="91">
        <f t="shared" si="0"/>
        <v>292278</v>
      </c>
      <c r="N13" s="91">
        <f t="shared" si="0"/>
        <v>186661</v>
      </c>
      <c r="O13" s="91">
        <f t="shared" si="0"/>
        <v>0</v>
      </c>
      <c r="P13" s="91">
        <f t="shared" si="0"/>
        <v>0</v>
      </c>
      <c r="Q13" s="91">
        <f t="shared" si="0"/>
        <v>0</v>
      </c>
      <c r="R13" s="92">
        <f t="shared" si="0"/>
        <v>0</v>
      </c>
    </row>
    <row r="14" spans="1:18" ht="15" customHeight="1">
      <c r="A14" s="104">
        <v>2</v>
      </c>
      <c r="B14" s="106" t="s">
        <v>118</v>
      </c>
      <c r="C14" s="88">
        <f>SUM(C15+C38+C41+C43+C45)</f>
        <v>1834301</v>
      </c>
      <c r="D14" s="88">
        <f aca="true" t="shared" si="1" ref="D14:R14">SUM(D15+D38+D41+D43+D45)</f>
        <v>1634607</v>
      </c>
      <c r="E14" s="88">
        <f t="shared" si="1"/>
        <v>953060</v>
      </c>
      <c r="F14" s="88">
        <f t="shared" si="1"/>
        <v>199694</v>
      </c>
      <c r="G14" s="88">
        <f t="shared" si="1"/>
        <v>1091043</v>
      </c>
      <c r="H14" s="88">
        <f t="shared" si="1"/>
        <v>1078010</v>
      </c>
      <c r="I14" s="88">
        <f t="shared" si="1"/>
        <v>660782</v>
      </c>
      <c r="J14" s="88">
        <f t="shared" si="1"/>
        <v>13033</v>
      </c>
      <c r="K14" s="88">
        <f t="shared" si="1"/>
        <v>743258</v>
      </c>
      <c r="L14" s="88">
        <f t="shared" si="1"/>
        <v>556597</v>
      </c>
      <c r="M14" s="88">
        <f t="shared" si="1"/>
        <v>292278</v>
      </c>
      <c r="N14" s="88">
        <f t="shared" si="1"/>
        <v>186661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9">
        <f t="shared" si="1"/>
        <v>0</v>
      </c>
    </row>
    <row r="15" spans="1:18" ht="12.75">
      <c r="A15" s="104">
        <v>3</v>
      </c>
      <c r="B15" s="40" t="s">
        <v>129</v>
      </c>
      <c r="C15" s="34">
        <f>SUM(C16:C37)</f>
        <v>1517443</v>
      </c>
      <c r="D15" s="34">
        <f aca="true" t="shared" si="2" ref="D15:R15">SUM(D16:D37)</f>
        <v>1317749</v>
      </c>
      <c r="E15" s="34">
        <f t="shared" si="2"/>
        <v>751243</v>
      </c>
      <c r="F15" s="34">
        <f t="shared" si="2"/>
        <v>199694</v>
      </c>
      <c r="G15" s="34">
        <f t="shared" si="2"/>
        <v>1040812</v>
      </c>
      <c r="H15" s="34">
        <f t="shared" si="2"/>
        <v>1027779</v>
      </c>
      <c r="I15" s="34">
        <f t="shared" si="2"/>
        <v>628669</v>
      </c>
      <c r="J15" s="34">
        <f t="shared" si="2"/>
        <v>13033</v>
      </c>
      <c r="K15" s="34">
        <f t="shared" si="2"/>
        <v>476631</v>
      </c>
      <c r="L15" s="34">
        <f t="shared" si="2"/>
        <v>289970</v>
      </c>
      <c r="M15" s="34">
        <f t="shared" si="2"/>
        <v>122574</v>
      </c>
      <c r="N15" s="34">
        <f t="shared" si="2"/>
        <v>186661</v>
      </c>
      <c r="O15" s="34">
        <f t="shared" si="2"/>
        <v>0</v>
      </c>
      <c r="P15" s="34">
        <f t="shared" si="2"/>
        <v>0</v>
      </c>
      <c r="Q15" s="34">
        <f t="shared" si="2"/>
        <v>0</v>
      </c>
      <c r="R15" s="35">
        <f t="shared" si="2"/>
        <v>0</v>
      </c>
    </row>
    <row r="16" spans="1:18" ht="12.75">
      <c r="A16" s="104">
        <v>4</v>
      </c>
      <c r="B16" s="37" t="s">
        <v>44</v>
      </c>
      <c r="C16" s="36">
        <f aca="true" t="shared" si="3" ref="C16:C35">SUM(G16,K16,O16)</f>
        <v>123921</v>
      </c>
      <c r="D16" s="36">
        <f aca="true" t="shared" si="4" ref="D16:D35">SUM(H16,L16,P16)</f>
        <v>123921</v>
      </c>
      <c r="E16" s="36">
        <f aca="true" t="shared" si="5" ref="E16:E35">SUM(I16,M16,Q16)</f>
        <v>46157</v>
      </c>
      <c r="F16" s="36">
        <f aca="true" t="shared" si="6" ref="F16:F35">SUM(J16,N16,R16)</f>
        <v>0</v>
      </c>
      <c r="G16" s="40">
        <f>SUM(H16+J16)</f>
        <v>85025</v>
      </c>
      <c r="H16" s="37">
        <v>85025</v>
      </c>
      <c r="I16" s="37">
        <v>34051</v>
      </c>
      <c r="J16" s="37">
        <v>0</v>
      </c>
      <c r="K16" s="40">
        <f>SUM(L16+N16)</f>
        <v>38896</v>
      </c>
      <c r="L16" s="37">
        <v>38896</v>
      </c>
      <c r="M16" s="37">
        <v>12106</v>
      </c>
      <c r="N16" s="37"/>
      <c r="O16" s="40">
        <f>SUM(P16+R16)</f>
        <v>0</v>
      </c>
      <c r="P16" s="37"/>
      <c r="Q16" s="37"/>
      <c r="R16" s="38"/>
    </row>
    <row r="17" spans="1:18" ht="12.75">
      <c r="A17" s="104">
        <v>5</v>
      </c>
      <c r="B17" s="37" t="s">
        <v>74</v>
      </c>
      <c r="C17" s="36">
        <f t="shared" si="3"/>
        <v>6810</v>
      </c>
      <c r="D17" s="36">
        <f t="shared" si="4"/>
        <v>6810</v>
      </c>
      <c r="E17" s="36">
        <f t="shared" si="5"/>
        <v>0</v>
      </c>
      <c r="F17" s="36">
        <f t="shared" si="6"/>
        <v>0</v>
      </c>
      <c r="G17" s="40">
        <f aca="true" t="shared" si="7" ref="G17:G37">SUM(H17+J17)</f>
        <v>6810</v>
      </c>
      <c r="H17" s="37">
        <v>6810</v>
      </c>
      <c r="I17" s="37">
        <v>0</v>
      </c>
      <c r="J17" s="37">
        <v>0</v>
      </c>
      <c r="K17" s="40">
        <f aca="true" t="shared" si="8" ref="K17:K37">SUM(L17+N17)</f>
        <v>0</v>
      </c>
      <c r="L17" s="37"/>
      <c r="M17" s="37"/>
      <c r="N17" s="37"/>
      <c r="O17" s="40">
        <f aca="true" t="shared" si="9" ref="O17:O37">SUM(P17+R17)</f>
        <v>0</v>
      </c>
      <c r="P17" s="37"/>
      <c r="Q17" s="37"/>
      <c r="R17" s="38"/>
    </row>
    <row r="18" spans="1:18" ht="12.75">
      <c r="A18" s="104">
        <v>6</v>
      </c>
      <c r="B18" s="37" t="s">
        <v>10</v>
      </c>
      <c r="C18" s="36">
        <f t="shared" si="3"/>
        <v>24888</v>
      </c>
      <c r="D18" s="36">
        <f t="shared" si="4"/>
        <v>24888</v>
      </c>
      <c r="E18" s="36">
        <f t="shared" si="5"/>
        <v>18957</v>
      </c>
      <c r="F18" s="36">
        <f t="shared" si="6"/>
        <v>0</v>
      </c>
      <c r="G18" s="40">
        <f t="shared" si="7"/>
        <v>24888</v>
      </c>
      <c r="H18" s="37">
        <v>24888</v>
      </c>
      <c r="I18" s="37">
        <v>18957</v>
      </c>
      <c r="J18" s="37">
        <v>0</v>
      </c>
      <c r="K18" s="40">
        <f t="shared" si="8"/>
        <v>0</v>
      </c>
      <c r="L18" s="37"/>
      <c r="M18" s="37"/>
      <c r="N18" s="37"/>
      <c r="O18" s="40">
        <f t="shared" si="9"/>
        <v>0</v>
      </c>
      <c r="P18" s="37"/>
      <c r="Q18" s="37"/>
      <c r="R18" s="38"/>
    </row>
    <row r="19" spans="1:18" ht="12.75">
      <c r="A19" s="104">
        <v>7</v>
      </c>
      <c r="B19" s="37" t="s">
        <v>57</v>
      </c>
      <c r="C19" s="36">
        <f t="shared" si="3"/>
        <v>809072</v>
      </c>
      <c r="D19" s="36">
        <f t="shared" si="4"/>
        <v>796039</v>
      </c>
      <c r="E19" s="36">
        <f t="shared" si="5"/>
        <v>494306</v>
      </c>
      <c r="F19" s="36">
        <f t="shared" si="6"/>
        <v>13033</v>
      </c>
      <c r="G19" s="40">
        <f t="shared" si="7"/>
        <v>721914</v>
      </c>
      <c r="H19" s="37">
        <v>708881</v>
      </c>
      <c r="I19" s="37">
        <v>450041</v>
      </c>
      <c r="J19" s="37">
        <v>13033</v>
      </c>
      <c r="K19" s="40">
        <f t="shared" si="8"/>
        <v>87158</v>
      </c>
      <c r="L19" s="37">
        <v>87158</v>
      </c>
      <c r="M19" s="37">
        <v>44265</v>
      </c>
      <c r="N19" s="37"/>
      <c r="O19" s="40">
        <f t="shared" si="9"/>
        <v>0</v>
      </c>
      <c r="P19" s="37"/>
      <c r="Q19" s="37"/>
      <c r="R19" s="38"/>
    </row>
    <row r="20" spans="1:18" ht="12.75">
      <c r="A20" s="104">
        <v>8</v>
      </c>
      <c r="B20" s="37" t="s">
        <v>39</v>
      </c>
      <c r="C20" s="36">
        <f t="shared" si="3"/>
        <v>56538</v>
      </c>
      <c r="D20" s="36">
        <f t="shared" si="4"/>
        <v>56538</v>
      </c>
      <c r="E20" s="36">
        <f t="shared" si="5"/>
        <v>35526</v>
      </c>
      <c r="F20" s="36">
        <f t="shared" si="6"/>
        <v>0</v>
      </c>
      <c r="G20" s="40">
        <f t="shared" si="7"/>
        <v>51383</v>
      </c>
      <c r="H20" s="37">
        <v>51383</v>
      </c>
      <c r="I20" s="37">
        <v>35526</v>
      </c>
      <c r="J20" s="37">
        <v>0</v>
      </c>
      <c r="K20" s="40">
        <f t="shared" si="8"/>
        <v>5155</v>
      </c>
      <c r="L20" s="37">
        <v>5155</v>
      </c>
      <c r="M20" s="37"/>
      <c r="N20" s="37"/>
      <c r="O20" s="40">
        <f t="shared" si="9"/>
        <v>0</v>
      </c>
      <c r="P20" s="37"/>
      <c r="Q20" s="37"/>
      <c r="R20" s="38"/>
    </row>
    <row r="21" spans="1:18" ht="12.75">
      <c r="A21" s="104">
        <v>9</v>
      </c>
      <c r="B21" s="37" t="s">
        <v>40</v>
      </c>
      <c r="C21" s="36">
        <f t="shared" si="3"/>
        <v>37909</v>
      </c>
      <c r="D21" s="36">
        <f t="shared" si="4"/>
        <v>37909</v>
      </c>
      <c r="E21" s="36">
        <f t="shared" si="5"/>
        <v>22537</v>
      </c>
      <c r="F21" s="36">
        <f t="shared" si="6"/>
        <v>0</v>
      </c>
      <c r="G21" s="40">
        <f t="shared" si="7"/>
        <v>35882</v>
      </c>
      <c r="H21" s="37">
        <v>35882</v>
      </c>
      <c r="I21" s="37">
        <v>22537</v>
      </c>
      <c r="J21" s="37"/>
      <c r="K21" s="40">
        <f t="shared" si="8"/>
        <v>2027</v>
      </c>
      <c r="L21" s="37">
        <v>2027</v>
      </c>
      <c r="M21" s="37"/>
      <c r="N21" s="37"/>
      <c r="O21" s="40">
        <f t="shared" si="9"/>
        <v>0</v>
      </c>
      <c r="P21" s="37"/>
      <c r="Q21" s="37"/>
      <c r="R21" s="38"/>
    </row>
    <row r="22" spans="1:18" ht="12.75">
      <c r="A22" s="104">
        <v>10</v>
      </c>
      <c r="B22" s="37" t="s">
        <v>41</v>
      </c>
      <c r="C22" s="36">
        <f t="shared" si="3"/>
        <v>41309</v>
      </c>
      <c r="D22" s="36">
        <f t="shared" si="4"/>
        <v>41309</v>
      </c>
      <c r="E22" s="36">
        <f t="shared" si="5"/>
        <v>25063</v>
      </c>
      <c r="F22" s="36">
        <f t="shared" si="6"/>
        <v>0</v>
      </c>
      <c r="G22" s="40">
        <f t="shared" si="7"/>
        <v>40035</v>
      </c>
      <c r="H22" s="37">
        <v>40035</v>
      </c>
      <c r="I22" s="37">
        <v>25063</v>
      </c>
      <c r="J22" s="37">
        <v>0</v>
      </c>
      <c r="K22" s="40">
        <f t="shared" si="8"/>
        <v>1274</v>
      </c>
      <c r="L22" s="37">
        <v>1274</v>
      </c>
      <c r="M22" s="37"/>
      <c r="N22" s="37"/>
      <c r="O22" s="40">
        <f t="shared" si="9"/>
        <v>0</v>
      </c>
      <c r="P22" s="37"/>
      <c r="Q22" s="37"/>
      <c r="R22" s="38"/>
    </row>
    <row r="23" spans="1:18" ht="12.75">
      <c r="A23" s="104">
        <v>11</v>
      </c>
      <c r="B23" s="37" t="s">
        <v>42</v>
      </c>
      <c r="C23" s="36">
        <f t="shared" si="3"/>
        <v>32513</v>
      </c>
      <c r="D23" s="36">
        <f t="shared" si="4"/>
        <v>32513</v>
      </c>
      <c r="E23" s="36">
        <f t="shared" si="5"/>
        <v>18985</v>
      </c>
      <c r="F23" s="36">
        <f t="shared" si="6"/>
        <v>0</v>
      </c>
      <c r="G23" s="40">
        <f t="shared" si="7"/>
        <v>32513</v>
      </c>
      <c r="H23" s="37">
        <v>32513</v>
      </c>
      <c r="I23" s="37">
        <v>18985</v>
      </c>
      <c r="J23" s="37"/>
      <c r="K23" s="40">
        <f t="shared" si="8"/>
        <v>0</v>
      </c>
      <c r="L23" s="37"/>
      <c r="M23" s="37"/>
      <c r="N23" s="37"/>
      <c r="O23" s="40">
        <f t="shared" si="9"/>
        <v>0</v>
      </c>
      <c r="P23" s="37"/>
      <c r="Q23" s="37"/>
      <c r="R23" s="38"/>
    </row>
    <row r="24" spans="1:18" ht="12.75">
      <c r="A24" s="104">
        <v>12</v>
      </c>
      <c r="B24" s="37" t="s">
        <v>43</v>
      </c>
      <c r="C24" s="36">
        <f t="shared" si="3"/>
        <v>26560</v>
      </c>
      <c r="D24" s="36">
        <f t="shared" si="4"/>
        <v>26560</v>
      </c>
      <c r="E24" s="36">
        <f t="shared" si="5"/>
        <v>15321</v>
      </c>
      <c r="F24" s="36">
        <f t="shared" si="6"/>
        <v>0</v>
      </c>
      <c r="G24" s="40">
        <f t="shared" si="7"/>
        <v>25430</v>
      </c>
      <c r="H24" s="37">
        <v>25430</v>
      </c>
      <c r="I24" s="37">
        <v>15321</v>
      </c>
      <c r="J24" s="37"/>
      <c r="K24" s="40">
        <f t="shared" si="8"/>
        <v>1130</v>
      </c>
      <c r="L24" s="37">
        <v>1130</v>
      </c>
      <c r="M24" s="37"/>
      <c r="N24" s="37"/>
      <c r="O24" s="40">
        <f t="shared" si="9"/>
        <v>0</v>
      </c>
      <c r="P24" s="37"/>
      <c r="Q24" s="37"/>
      <c r="R24" s="38"/>
    </row>
    <row r="25" spans="1:18" ht="25.5" customHeight="1">
      <c r="A25" s="104">
        <v>13</v>
      </c>
      <c r="B25" s="84" t="s">
        <v>23</v>
      </c>
      <c r="C25" s="36">
        <f t="shared" si="3"/>
        <v>145</v>
      </c>
      <c r="D25" s="36">
        <f t="shared" si="4"/>
        <v>145</v>
      </c>
      <c r="E25" s="36">
        <f t="shared" si="5"/>
        <v>0</v>
      </c>
      <c r="F25" s="36">
        <f t="shared" si="6"/>
        <v>0</v>
      </c>
      <c r="G25" s="40">
        <f t="shared" si="7"/>
        <v>0</v>
      </c>
      <c r="H25" s="37"/>
      <c r="I25" s="37"/>
      <c r="J25" s="37"/>
      <c r="K25" s="40">
        <f t="shared" si="8"/>
        <v>145</v>
      </c>
      <c r="L25" s="37">
        <v>145</v>
      </c>
      <c r="M25" s="37"/>
      <c r="N25" s="37"/>
      <c r="O25" s="40">
        <f t="shared" si="9"/>
        <v>0</v>
      </c>
      <c r="P25" s="37"/>
      <c r="Q25" s="37"/>
      <c r="R25" s="38"/>
    </row>
    <row r="26" spans="1:18" ht="12.75">
      <c r="A26" s="104">
        <v>14</v>
      </c>
      <c r="B26" s="37" t="s">
        <v>11</v>
      </c>
      <c r="C26" s="36">
        <f t="shared" si="3"/>
        <v>48454</v>
      </c>
      <c r="D26" s="36">
        <f t="shared" si="4"/>
        <v>48454</v>
      </c>
      <c r="E26" s="36">
        <f t="shared" si="5"/>
        <v>34725</v>
      </c>
      <c r="F26" s="36">
        <f t="shared" si="6"/>
        <v>0</v>
      </c>
      <c r="G26" s="40">
        <f t="shared" si="7"/>
        <v>0</v>
      </c>
      <c r="H26" s="37"/>
      <c r="I26" s="37"/>
      <c r="J26" s="37"/>
      <c r="K26" s="40">
        <f t="shared" si="8"/>
        <v>48454</v>
      </c>
      <c r="L26" s="37">
        <v>48454</v>
      </c>
      <c r="M26" s="37">
        <v>34725</v>
      </c>
      <c r="N26" s="37"/>
      <c r="O26" s="40">
        <f t="shared" si="9"/>
        <v>0</v>
      </c>
      <c r="P26" s="37"/>
      <c r="Q26" s="37"/>
      <c r="R26" s="38"/>
    </row>
    <row r="27" spans="1:18" ht="12.75">
      <c r="A27" s="104">
        <v>15</v>
      </c>
      <c r="B27" s="37" t="s">
        <v>34</v>
      </c>
      <c r="C27" s="36">
        <f t="shared" si="3"/>
        <v>12849</v>
      </c>
      <c r="D27" s="36">
        <f t="shared" si="4"/>
        <v>12849</v>
      </c>
      <c r="E27" s="36">
        <f t="shared" si="5"/>
        <v>9557</v>
      </c>
      <c r="F27" s="36">
        <f t="shared" si="6"/>
        <v>0</v>
      </c>
      <c r="G27" s="40">
        <f t="shared" si="7"/>
        <v>0</v>
      </c>
      <c r="H27" s="37"/>
      <c r="I27" s="37"/>
      <c r="J27" s="37"/>
      <c r="K27" s="40">
        <f t="shared" si="8"/>
        <v>12849</v>
      </c>
      <c r="L27" s="37">
        <v>12849</v>
      </c>
      <c r="M27" s="37">
        <v>9557</v>
      </c>
      <c r="N27" s="37"/>
      <c r="O27" s="40">
        <f t="shared" si="9"/>
        <v>0</v>
      </c>
      <c r="P27" s="37"/>
      <c r="Q27" s="37"/>
      <c r="R27" s="38"/>
    </row>
    <row r="28" spans="1:18" ht="25.5">
      <c r="A28" s="104">
        <v>16</v>
      </c>
      <c r="B28" s="84" t="s">
        <v>24</v>
      </c>
      <c r="C28" s="36">
        <f t="shared" si="3"/>
        <v>7200</v>
      </c>
      <c r="D28" s="36">
        <f t="shared" si="4"/>
        <v>7200</v>
      </c>
      <c r="E28" s="36">
        <f t="shared" si="5"/>
        <v>5500</v>
      </c>
      <c r="F28" s="36">
        <f t="shared" si="6"/>
        <v>0</v>
      </c>
      <c r="G28" s="40">
        <f t="shared" si="7"/>
        <v>0</v>
      </c>
      <c r="H28" s="37"/>
      <c r="I28" s="37"/>
      <c r="J28" s="37"/>
      <c r="K28" s="40">
        <f t="shared" si="8"/>
        <v>7200</v>
      </c>
      <c r="L28" s="37">
        <v>7200</v>
      </c>
      <c r="M28" s="37">
        <v>5500</v>
      </c>
      <c r="N28" s="37"/>
      <c r="O28" s="40">
        <f t="shared" si="9"/>
        <v>0</v>
      </c>
      <c r="P28" s="37"/>
      <c r="Q28" s="37"/>
      <c r="R28" s="38"/>
    </row>
    <row r="29" spans="1:18" ht="12.75">
      <c r="A29" s="104">
        <v>17</v>
      </c>
      <c r="B29" s="84" t="s">
        <v>22</v>
      </c>
      <c r="C29" s="36">
        <f t="shared" si="3"/>
        <v>3005</v>
      </c>
      <c r="D29" s="36">
        <f t="shared" si="4"/>
        <v>3005</v>
      </c>
      <c r="E29" s="36">
        <f t="shared" si="5"/>
        <v>1826</v>
      </c>
      <c r="F29" s="36">
        <f t="shared" si="6"/>
        <v>0</v>
      </c>
      <c r="G29" s="40">
        <f t="shared" si="7"/>
        <v>804</v>
      </c>
      <c r="H29" s="37">
        <v>804</v>
      </c>
      <c r="I29" s="37">
        <v>610</v>
      </c>
      <c r="J29" s="37">
        <v>0</v>
      </c>
      <c r="K29" s="40">
        <f t="shared" si="8"/>
        <v>2201</v>
      </c>
      <c r="L29" s="37">
        <v>2201</v>
      </c>
      <c r="M29" s="37">
        <v>1216</v>
      </c>
      <c r="N29" s="37"/>
      <c r="O29" s="40">
        <f t="shared" si="9"/>
        <v>0</v>
      </c>
      <c r="P29" s="37"/>
      <c r="Q29" s="37"/>
      <c r="R29" s="38"/>
    </row>
    <row r="30" spans="1:18" ht="12.75">
      <c r="A30" s="104">
        <v>18</v>
      </c>
      <c r="B30" s="37" t="s">
        <v>25</v>
      </c>
      <c r="C30" s="36">
        <f t="shared" si="3"/>
        <v>20878</v>
      </c>
      <c r="D30" s="36">
        <f t="shared" si="4"/>
        <v>20878</v>
      </c>
      <c r="E30" s="36">
        <f t="shared" si="5"/>
        <v>13178</v>
      </c>
      <c r="F30" s="36">
        <f t="shared" si="6"/>
        <v>0</v>
      </c>
      <c r="G30" s="40">
        <f t="shared" si="7"/>
        <v>2719</v>
      </c>
      <c r="H30" s="37">
        <v>2719</v>
      </c>
      <c r="I30" s="37">
        <v>0</v>
      </c>
      <c r="J30" s="37">
        <v>0</v>
      </c>
      <c r="K30" s="40">
        <f t="shared" si="8"/>
        <v>18159</v>
      </c>
      <c r="L30" s="37">
        <v>18159</v>
      </c>
      <c r="M30" s="37">
        <v>13178</v>
      </c>
      <c r="N30" s="37"/>
      <c r="O30" s="40">
        <f t="shared" si="9"/>
        <v>0</v>
      </c>
      <c r="P30" s="37"/>
      <c r="Q30" s="37"/>
      <c r="R30" s="38"/>
    </row>
    <row r="31" spans="1:18" ht="12.75">
      <c r="A31" s="104">
        <v>19</v>
      </c>
      <c r="B31" s="37" t="s">
        <v>8</v>
      </c>
      <c r="C31" s="36">
        <f t="shared" si="3"/>
        <v>10891</v>
      </c>
      <c r="D31" s="36">
        <f t="shared" si="4"/>
        <v>10891</v>
      </c>
      <c r="E31" s="36">
        <f t="shared" si="5"/>
        <v>8302</v>
      </c>
      <c r="F31" s="36">
        <f t="shared" si="6"/>
        <v>0</v>
      </c>
      <c r="G31" s="40">
        <f t="shared" si="7"/>
        <v>9935</v>
      </c>
      <c r="H31" s="37">
        <v>9935</v>
      </c>
      <c r="I31" s="37">
        <v>7578</v>
      </c>
      <c r="J31" s="37">
        <v>0</v>
      </c>
      <c r="K31" s="40">
        <f t="shared" si="8"/>
        <v>956</v>
      </c>
      <c r="L31" s="37">
        <v>956</v>
      </c>
      <c r="M31" s="37">
        <v>724</v>
      </c>
      <c r="N31" s="37"/>
      <c r="O31" s="40">
        <f t="shared" si="9"/>
        <v>0</v>
      </c>
      <c r="P31" s="37"/>
      <c r="Q31" s="37"/>
      <c r="R31" s="38"/>
    </row>
    <row r="32" spans="1:18" ht="12.75">
      <c r="A32" s="104">
        <v>20</v>
      </c>
      <c r="B32" s="37" t="s">
        <v>1</v>
      </c>
      <c r="C32" s="36">
        <f t="shared" si="3"/>
        <v>1269</v>
      </c>
      <c r="D32" s="36">
        <f t="shared" si="4"/>
        <v>1269</v>
      </c>
      <c r="E32" s="36">
        <f t="shared" si="5"/>
        <v>0</v>
      </c>
      <c r="F32" s="36">
        <f t="shared" si="6"/>
        <v>0</v>
      </c>
      <c r="G32" s="40">
        <f t="shared" si="7"/>
        <v>1269</v>
      </c>
      <c r="H32" s="37">
        <v>1269</v>
      </c>
      <c r="I32" s="37">
        <v>0</v>
      </c>
      <c r="J32" s="37">
        <v>0</v>
      </c>
      <c r="K32" s="40">
        <f t="shared" si="8"/>
        <v>0</v>
      </c>
      <c r="L32" s="37"/>
      <c r="M32" s="37"/>
      <c r="N32" s="37"/>
      <c r="O32" s="40">
        <f t="shared" si="9"/>
        <v>0</v>
      </c>
      <c r="P32" s="37"/>
      <c r="Q32" s="37"/>
      <c r="R32" s="38"/>
    </row>
    <row r="33" spans="1:18" ht="24" customHeight="1">
      <c r="A33" s="104">
        <v>21</v>
      </c>
      <c r="B33" s="84" t="s">
        <v>13</v>
      </c>
      <c r="C33" s="36">
        <f t="shared" si="3"/>
        <v>579</v>
      </c>
      <c r="D33" s="36">
        <f t="shared" si="4"/>
        <v>579</v>
      </c>
      <c r="E33" s="36">
        <f t="shared" si="5"/>
        <v>434</v>
      </c>
      <c r="F33" s="36">
        <f t="shared" si="6"/>
        <v>0</v>
      </c>
      <c r="G33" s="40">
        <f t="shared" si="7"/>
        <v>0</v>
      </c>
      <c r="H33" s="37"/>
      <c r="I33" s="37"/>
      <c r="J33" s="37"/>
      <c r="K33" s="40">
        <f t="shared" si="8"/>
        <v>579</v>
      </c>
      <c r="L33" s="37">
        <v>579</v>
      </c>
      <c r="M33" s="37">
        <v>434</v>
      </c>
      <c r="N33" s="37"/>
      <c r="O33" s="40">
        <f t="shared" si="9"/>
        <v>0</v>
      </c>
      <c r="P33" s="37"/>
      <c r="Q33" s="37"/>
      <c r="R33" s="38"/>
    </row>
    <row r="34" spans="1:18" ht="12" customHeight="1">
      <c r="A34" s="104">
        <v>22</v>
      </c>
      <c r="B34" s="84" t="s">
        <v>17</v>
      </c>
      <c r="C34" s="36">
        <f t="shared" si="3"/>
        <v>4728</v>
      </c>
      <c r="D34" s="36">
        <f t="shared" si="4"/>
        <v>4728</v>
      </c>
      <c r="E34" s="36">
        <f t="shared" si="5"/>
        <v>869</v>
      </c>
      <c r="F34" s="36">
        <f t="shared" si="6"/>
        <v>0</v>
      </c>
      <c r="G34" s="40">
        <f t="shared" si="7"/>
        <v>123</v>
      </c>
      <c r="H34" s="37">
        <v>123</v>
      </c>
      <c r="I34" s="37">
        <v>0</v>
      </c>
      <c r="J34" s="37">
        <v>0</v>
      </c>
      <c r="K34" s="40">
        <f t="shared" si="8"/>
        <v>4605</v>
      </c>
      <c r="L34" s="37">
        <v>4605</v>
      </c>
      <c r="M34" s="37">
        <v>869</v>
      </c>
      <c r="N34" s="37"/>
      <c r="O34" s="40">
        <f t="shared" si="9"/>
        <v>0</v>
      </c>
      <c r="P34" s="37"/>
      <c r="Q34" s="37"/>
      <c r="R34" s="38"/>
    </row>
    <row r="35" spans="1:18" ht="12" customHeight="1">
      <c r="A35" s="104">
        <v>23</v>
      </c>
      <c r="B35" s="37" t="s">
        <v>2</v>
      </c>
      <c r="C35" s="36">
        <f t="shared" si="3"/>
        <v>2082</v>
      </c>
      <c r="D35" s="36">
        <f t="shared" si="4"/>
        <v>2082</v>
      </c>
      <c r="E35" s="36">
        <f t="shared" si="5"/>
        <v>0</v>
      </c>
      <c r="F35" s="36">
        <f t="shared" si="6"/>
        <v>0</v>
      </c>
      <c r="G35" s="40">
        <f t="shared" si="7"/>
        <v>2082</v>
      </c>
      <c r="H35" s="37">
        <v>2082</v>
      </c>
      <c r="I35" s="37">
        <v>0</v>
      </c>
      <c r="J35" s="37">
        <v>0</v>
      </c>
      <c r="K35" s="40">
        <f t="shared" si="8"/>
        <v>0</v>
      </c>
      <c r="L35" s="37"/>
      <c r="M35" s="37"/>
      <c r="N35" s="37"/>
      <c r="O35" s="40">
        <f t="shared" si="9"/>
        <v>0</v>
      </c>
      <c r="P35" s="37"/>
      <c r="Q35" s="37"/>
      <c r="R35" s="38"/>
    </row>
    <row r="36" spans="1:18" ht="12.75">
      <c r="A36" s="104">
        <v>24</v>
      </c>
      <c r="B36" s="37" t="s">
        <v>65</v>
      </c>
      <c r="C36" s="36">
        <f aca="true" t="shared" si="10" ref="C36:F37">SUM(G36,K36,O36)</f>
        <v>186661</v>
      </c>
      <c r="D36" s="36">
        <f t="shared" si="10"/>
        <v>0</v>
      </c>
      <c r="E36" s="36">
        <f t="shared" si="10"/>
        <v>0</v>
      </c>
      <c r="F36" s="36">
        <f t="shared" si="10"/>
        <v>186661</v>
      </c>
      <c r="G36" s="40">
        <f t="shared" si="7"/>
        <v>0</v>
      </c>
      <c r="H36" s="37"/>
      <c r="I36" s="37"/>
      <c r="J36" s="37"/>
      <c r="K36" s="40">
        <f t="shared" si="8"/>
        <v>186661</v>
      </c>
      <c r="L36" s="37"/>
      <c r="M36" s="37"/>
      <c r="N36" s="37">
        <v>186661</v>
      </c>
      <c r="O36" s="40">
        <f t="shared" si="9"/>
        <v>0</v>
      </c>
      <c r="P36" s="37"/>
      <c r="Q36" s="37"/>
      <c r="R36" s="38"/>
    </row>
    <row r="37" spans="1:18" ht="12.75">
      <c r="A37" s="104">
        <v>25</v>
      </c>
      <c r="B37" s="37" t="s">
        <v>0</v>
      </c>
      <c r="C37" s="36">
        <f t="shared" si="10"/>
        <v>59182</v>
      </c>
      <c r="D37" s="36">
        <f t="shared" si="10"/>
        <v>59182</v>
      </c>
      <c r="E37" s="36">
        <f t="shared" si="10"/>
        <v>0</v>
      </c>
      <c r="F37" s="36">
        <f t="shared" si="10"/>
        <v>0</v>
      </c>
      <c r="G37" s="40">
        <f t="shared" si="7"/>
        <v>0</v>
      </c>
      <c r="H37" s="37"/>
      <c r="I37" s="37"/>
      <c r="J37" s="37"/>
      <c r="K37" s="40">
        <f t="shared" si="8"/>
        <v>59182</v>
      </c>
      <c r="L37" s="37">
        <v>59182</v>
      </c>
      <c r="M37" s="37"/>
      <c r="N37" s="37"/>
      <c r="O37" s="40">
        <f t="shared" si="9"/>
        <v>0</v>
      </c>
      <c r="P37" s="37"/>
      <c r="Q37" s="37"/>
      <c r="R37" s="38"/>
    </row>
    <row r="38" spans="1:18" ht="12.75">
      <c r="A38" s="104">
        <v>26</v>
      </c>
      <c r="B38" s="40" t="s">
        <v>130</v>
      </c>
      <c r="C38" s="34">
        <f>SUM(C39:C40)</f>
        <v>31929</v>
      </c>
      <c r="D38" s="34">
        <f aca="true" t="shared" si="11" ref="D38:R38">SUM(D39:D40)</f>
        <v>31929</v>
      </c>
      <c r="E38" s="34">
        <f t="shared" si="11"/>
        <v>22230</v>
      </c>
      <c r="F38" s="34">
        <f t="shared" si="11"/>
        <v>0</v>
      </c>
      <c r="G38" s="34">
        <f t="shared" si="11"/>
        <v>6992</v>
      </c>
      <c r="H38" s="34">
        <f t="shared" si="11"/>
        <v>6992</v>
      </c>
      <c r="I38" s="34">
        <f t="shared" si="11"/>
        <v>5329</v>
      </c>
      <c r="J38" s="34">
        <f t="shared" si="11"/>
        <v>0</v>
      </c>
      <c r="K38" s="34">
        <f t="shared" si="11"/>
        <v>24937</v>
      </c>
      <c r="L38" s="34">
        <f t="shared" si="11"/>
        <v>24937</v>
      </c>
      <c r="M38" s="34">
        <f t="shared" si="11"/>
        <v>16901</v>
      </c>
      <c r="N38" s="34">
        <f t="shared" si="11"/>
        <v>0</v>
      </c>
      <c r="O38" s="34">
        <f t="shared" si="11"/>
        <v>0</v>
      </c>
      <c r="P38" s="34">
        <f t="shared" si="11"/>
        <v>0</v>
      </c>
      <c r="Q38" s="34">
        <f t="shared" si="11"/>
        <v>0</v>
      </c>
      <c r="R38" s="35">
        <f t="shared" si="11"/>
        <v>0</v>
      </c>
    </row>
    <row r="39" spans="1:18" ht="12.75">
      <c r="A39" s="104">
        <v>27</v>
      </c>
      <c r="B39" s="84" t="s">
        <v>27</v>
      </c>
      <c r="C39" s="36">
        <f aca="true" t="shared" si="12" ref="C39:F40">SUM(G39,K39,O39)</f>
        <v>15101</v>
      </c>
      <c r="D39" s="36">
        <f t="shared" si="12"/>
        <v>15101</v>
      </c>
      <c r="E39" s="36">
        <f t="shared" si="12"/>
        <v>10861</v>
      </c>
      <c r="F39" s="36">
        <f t="shared" si="12"/>
        <v>0</v>
      </c>
      <c r="G39" s="40">
        <f>SUM(H39+J39)</f>
        <v>6992</v>
      </c>
      <c r="H39" s="37">
        <v>6992</v>
      </c>
      <c r="I39" s="37">
        <v>5329</v>
      </c>
      <c r="J39" s="37">
        <v>0</v>
      </c>
      <c r="K39" s="40">
        <f>SUM(L39+N39)</f>
        <v>8109</v>
      </c>
      <c r="L39" s="37">
        <v>8109</v>
      </c>
      <c r="M39" s="37">
        <v>5532</v>
      </c>
      <c r="N39" s="37"/>
      <c r="O39" s="40">
        <f>SUM(P39,R39)</f>
        <v>0</v>
      </c>
      <c r="P39" s="37"/>
      <c r="Q39" s="37"/>
      <c r="R39" s="38"/>
    </row>
    <row r="40" spans="1:18" ht="12.75">
      <c r="A40" s="104">
        <v>28</v>
      </c>
      <c r="B40" s="37" t="s">
        <v>45</v>
      </c>
      <c r="C40" s="36">
        <f t="shared" si="12"/>
        <v>16828</v>
      </c>
      <c r="D40" s="36">
        <f t="shared" si="12"/>
        <v>16828</v>
      </c>
      <c r="E40" s="36">
        <f t="shared" si="12"/>
        <v>11369</v>
      </c>
      <c r="F40" s="36">
        <f t="shared" si="12"/>
        <v>0</v>
      </c>
      <c r="G40" s="40">
        <f>SUM(H40+J40)</f>
        <v>0</v>
      </c>
      <c r="H40" s="37">
        <v>0</v>
      </c>
      <c r="I40" s="37">
        <v>0</v>
      </c>
      <c r="J40" s="37">
        <v>0</v>
      </c>
      <c r="K40" s="40">
        <f>SUM(L40+N40)</f>
        <v>16828</v>
      </c>
      <c r="L40" s="37">
        <v>16828</v>
      </c>
      <c r="M40" s="37">
        <v>11369</v>
      </c>
      <c r="N40" s="37"/>
      <c r="O40" s="40">
        <f>SUM(P40,R40)</f>
        <v>0</v>
      </c>
      <c r="P40" s="37"/>
      <c r="Q40" s="37"/>
      <c r="R40" s="38"/>
    </row>
    <row r="41" spans="1:18" ht="12.75">
      <c r="A41" s="104">
        <v>29</v>
      </c>
      <c r="B41" s="83" t="s">
        <v>131</v>
      </c>
      <c r="C41" s="34">
        <f>SUM(C42:C42)</f>
        <v>121005</v>
      </c>
      <c r="D41" s="34">
        <f aca="true" t="shared" si="13" ref="D41:R41">SUM(D42:D42)</f>
        <v>121005</v>
      </c>
      <c r="E41" s="34">
        <f t="shared" si="13"/>
        <v>82223</v>
      </c>
      <c r="F41" s="34">
        <f t="shared" si="13"/>
        <v>0</v>
      </c>
      <c r="G41" s="34">
        <f t="shared" si="13"/>
        <v>0</v>
      </c>
      <c r="H41" s="34">
        <f t="shared" si="13"/>
        <v>0</v>
      </c>
      <c r="I41" s="34">
        <f t="shared" si="13"/>
        <v>0</v>
      </c>
      <c r="J41" s="34">
        <f t="shared" si="13"/>
        <v>0</v>
      </c>
      <c r="K41" s="34">
        <f t="shared" si="13"/>
        <v>121005</v>
      </c>
      <c r="L41" s="34">
        <f t="shared" si="13"/>
        <v>121005</v>
      </c>
      <c r="M41" s="34">
        <f t="shared" si="13"/>
        <v>82223</v>
      </c>
      <c r="N41" s="34">
        <f t="shared" si="13"/>
        <v>0</v>
      </c>
      <c r="O41" s="34">
        <f t="shared" si="13"/>
        <v>0</v>
      </c>
      <c r="P41" s="34">
        <f t="shared" si="13"/>
        <v>0</v>
      </c>
      <c r="Q41" s="34">
        <f t="shared" si="13"/>
        <v>0</v>
      </c>
      <c r="R41" s="35">
        <f t="shared" si="13"/>
        <v>0</v>
      </c>
    </row>
    <row r="42" spans="1:18" ht="12.75">
      <c r="A42" s="104">
        <v>30</v>
      </c>
      <c r="B42" s="37" t="s">
        <v>15</v>
      </c>
      <c r="C42" s="36">
        <f>SUM(G42,K42,O42)</f>
        <v>121005</v>
      </c>
      <c r="D42" s="36">
        <f>SUM(H42,L42,P42)</f>
        <v>121005</v>
      </c>
      <c r="E42" s="36">
        <f>SUM(I42,M42,Q42)</f>
        <v>82223</v>
      </c>
      <c r="F42" s="36">
        <f>SUM(J42,N42,R42)</f>
        <v>0</v>
      </c>
      <c r="G42" s="40">
        <f>SUM(H42+J41:J42)</f>
        <v>0</v>
      </c>
      <c r="H42" s="37"/>
      <c r="I42" s="37"/>
      <c r="J42" s="37"/>
      <c r="K42" s="40">
        <f>SUM(L42+N42)</f>
        <v>121005</v>
      </c>
      <c r="L42" s="37">
        <v>121005</v>
      </c>
      <c r="M42" s="37">
        <v>82223</v>
      </c>
      <c r="N42" s="37"/>
      <c r="O42" s="40">
        <f>SUM(P42,R42)</f>
        <v>0</v>
      </c>
      <c r="P42" s="37"/>
      <c r="Q42" s="37"/>
      <c r="R42" s="38"/>
    </row>
    <row r="43" spans="1:18" ht="12.75">
      <c r="A43" s="104">
        <v>31</v>
      </c>
      <c r="B43" s="40" t="s">
        <v>132</v>
      </c>
      <c r="C43" s="34">
        <f aca="true" t="shared" si="14" ref="C43:R43">SUM(C44:C44)</f>
        <v>120685</v>
      </c>
      <c r="D43" s="34">
        <f t="shared" si="14"/>
        <v>120685</v>
      </c>
      <c r="E43" s="34">
        <f t="shared" si="14"/>
        <v>70580</v>
      </c>
      <c r="F43" s="34">
        <f t="shared" si="14"/>
        <v>0</v>
      </c>
      <c r="G43" s="34">
        <f t="shared" si="14"/>
        <v>0</v>
      </c>
      <c r="H43" s="34">
        <f t="shared" si="14"/>
        <v>0</v>
      </c>
      <c r="I43" s="34">
        <f t="shared" si="14"/>
        <v>0</v>
      </c>
      <c r="J43" s="34">
        <f t="shared" si="14"/>
        <v>0</v>
      </c>
      <c r="K43" s="34">
        <f t="shared" si="14"/>
        <v>120685</v>
      </c>
      <c r="L43" s="34">
        <f t="shared" si="14"/>
        <v>120685</v>
      </c>
      <c r="M43" s="34">
        <f t="shared" si="14"/>
        <v>70580</v>
      </c>
      <c r="N43" s="34">
        <f t="shared" si="14"/>
        <v>0</v>
      </c>
      <c r="O43" s="34">
        <f t="shared" si="14"/>
        <v>0</v>
      </c>
      <c r="P43" s="34">
        <f t="shared" si="14"/>
        <v>0</v>
      </c>
      <c r="Q43" s="34">
        <f t="shared" si="14"/>
        <v>0</v>
      </c>
      <c r="R43" s="35">
        <f t="shared" si="14"/>
        <v>0</v>
      </c>
    </row>
    <row r="44" spans="1:18" ht="12.75">
      <c r="A44" s="104">
        <v>32</v>
      </c>
      <c r="B44" s="37" t="s">
        <v>143</v>
      </c>
      <c r="C44" s="36">
        <f>SUM(G44,K44,O44)</f>
        <v>120685</v>
      </c>
      <c r="D44" s="36">
        <f>SUM(H44,L44,P44)</f>
        <v>120685</v>
      </c>
      <c r="E44" s="36">
        <f>SUM(I44,M44,Q44)</f>
        <v>70580</v>
      </c>
      <c r="F44" s="36">
        <f>SUM(J44,N44,R44)</f>
        <v>0</v>
      </c>
      <c r="G44" s="40">
        <f>SUM(H44,J44)</f>
        <v>0</v>
      </c>
      <c r="H44" s="37"/>
      <c r="I44" s="37"/>
      <c r="J44" s="37"/>
      <c r="K44" s="40">
        <f>SUM(L44+N44)</f>
        <v>120685</v>
      </c>
      <c r="L44" s="37">
        <v>120685</v>
      </c>
      <c r="M44" s="37">
        <v>70580</v>
      </c>
      <c r="N44" s="37"/>
      <c r="O44" s="40">
        <f>SUM(P44,R44)</f>
        <v>0</v>
      </c>
      <c r="P44" s="37"/>
      <c r="Q44" s="37"/>
      <c r="R44" s="38"/>
    </row>
    <row r="45" spans="1:18" ht="12.75">
      <c r="A45" s="104">
        <v>33</v>
      </c>
      <c r="B45" s="40" t="s">
        <v>133</v>
      </c>
      <c r="C45" s="34">
        <f aca="true" t="shared" si="15" ref="C45:R45">SUM(C46:C46)</f>
        <v>43239</v>
      </c>
      <c r="D45" s="34">
        <f t="shared" si="15"/>
        <v>43239</v>
      </c>
      <c r="E45" s="34">
        <f t="shared" si="15"/>
        <v>26784</v>
      </c>
      <c r="F45" s="34">
        <f t="shared" si="15"/>
        <v>0</v>
      </c>
      <c r="G45" s="34">
        <f t="shared" si="15"/>
        <v>43239</v>
      </c>
      <c r="H45" s="34">
        <f t="shared" si="15"/>
        <v>43239</v>
      </c>
      <c r="I45" s="34">
        <f t="shared" si="15"/>
        <v>26784</v>
      </c>
      <c r="J45" s="34">
        <f t="shared" si="15"/>
        <v>0</v>
      </c>
      <c r="K45" s="34">
        <f t="shared" si="15"/>
        <v>0</v>
      </c>
      <c r="L45" s="34">
        <f t="shared" si="15"/>
        <v>0</v>
      </c>
      <c r="M45" s="34">
        <f t="shared" si="15"/>
        <v>0</v>
      </c>
      <c r="N45" s="34">
        <f t="shared" si="15"/>
        <v>0</v>
      </c>
      <c r="O45" s="34">
        <f t="shared" si="15"/>
        <v>0</v>
      </c>
      <c r="P45" s="34">
        <f t="shared" si="15"/>
        <v>0</v>
      </c>
      <c r="Q45" s="34">
        <f t="shared" si="15"/>
        <v>0</v>
      </c>
      <c r="R45" s="35">
        <f t="shared" si="15"/>
        <v>0</v>
      </c>
    </row>
    <row r="46" spans="1:18" ht="12.75">
      <c r="A46" s="104">
        <v>34</v>
      </c>
      <c r="B46" s="37" t="s">
        <v>142</v>
      </c>
      <c r="C46" s="36">
        <f>SUM(G46,K46,O46)</f>
        <v>43239</v>
      </c>
      <c r="D46" s="36">
        <f>SUM(H46,L46,P46)</f>
        <v>43239</v>
      </c>
      <c r="E46" s="36">
        <f>SUM(I46,M46,Q46)</f>
        <v>26784</v>
      </c>
      <c r="F46" s="36">
        <f>SUM(J46,N46,R46)</f>
        <v>0</v>
      </c>
      <c r="G46" s="40">
        <f>SUM(H46+J46)</f>
        <v>43239</v>
      </c>
      <c r="H46" s="37">
        <v>43239</v>
      </c>
      <c r="I46" s="37">
        <v>26784</v>
      </c>
      <c r="J46" s="37">
        <v>0</v>
      </c>
      <c r="K46" s="40">
        <f>SUM(L46,N46)</f>
        <v>0</v>
      </c>
      <c r="L46" s="37"/>
      <c r="M46" s="37"/>
      <c r="N46" s="37"/>
      <c r="O46" s="40">
        <f>SUM(P46,R46)</f>
        <v>0</v>
      </c>
      <c r="P46" s="37"/>
      <c r="Q46" s="37"/>
      <c r="R46" s="38"/>
    </row>
    <row r="47" spans="1:18" ht="13.5" thickBot="1">
      <c r="A47" s="104">
        <v>35</v>
      </c>
      <c r="B47" s="93"/>
      <c r="C47" s="94"/>
      <c r="D47" s="94"/>
      <c r="E47" s="94"/>
      <c r="F47" s="94"/>
      <c r="G47" s="95"/>
      <c r="H47" s="93"/>
      <c r="I47" s="93"/>
      <c r="J47" s="93"/>
      <c r="K47" s="95"/>
      <c r="L47" s="93"/>
      <c r="M47" s="93"/>
      <c r="N47" s="93"/>
      <c r="O47" s="95"/>
      <c r="P47" s="93"/>
      <c r="Q47" s="93"/>
      <c r="R47" s="96"/>
    </row>
    <row r="48" spans="1:18" ht="36.75" customHeight="1" thickBot="1">
      <c r="A48" s="104">
        <v>36</v>
      </c>
      <c r="B48" s="107" t="s">
        <v>146</v>
      </c>
      <c r="C48" s="91">
        <f>SUM(C49+C56+C62+C67+C72+C77+C83+C88+C95)</f>
        <v>2865889</v>
      </c>
      <c r="D48" s="91">
        <f aca="true" t="shared" si="16" ref="D48:R48">SUM(D49+D56+D62+D67+D72+D77+D83+D88+D95)</f>
        <v>2863571</v>
      </c>
      <c r="E48" s="91">
        <f t="shared" si="16"/>
        <v>1877011</v>
      </c>
      <c r="F48" s="91">
        <f t="shared" si="16"/>
        <v>2318</v>
      </c>
      <c r="G48" s="91">
        <f t="shared" si="16"/>
        <v>797758</v>
      </c>
      <c r="H48" s="91">
        <f t="shared" si="16"/>
        <v>796309</v>
      </c>
      <c r="I48" s="91">
        <f t="shared" si="16"/>
        <v>455125</v>
      </c>
      <c r="J48" s="91">
        <f t="shared" si="16"/>
        <v>1449</v>
      </c>
      <c r="K48" s="91">
        <f t="shared" si="16"/>
        <v>2013365</v>
      </c>
      <c r="L48" s="91">
        <f t="shared" si="16"/>
        <v>2013365</v>
      </c>
      <c r="M48" s="91">
        <f t="shared" si="16"/>
        <v>1421886</v>
      </c>
      <c r="N48" s="91">
        <f t="shared" si="16"/>
        <v>0</v>
      </c>
      <c r="O48" s="91">
        <f t="shared" si="16"/>
        <v>54766</v>
      </c>
      <c r="P48" s="91">
        <f t="shared" si="16"/>
        <v>53897</v>
      </c>
      <c r="Q48" s="91">
        <f t="shared" si="16"/>
        <v>0</v>
      </c>
      <c r="R48" s="92">
        <f t="shared" si="16"/>
        <v>869</v>
      </c>
    </row>
    <row r="49" spans="1:18" ht="12.75">
      <c r="A49" s="104">
        <v>37</v>
      </c>
      <c r="B49" s="30" t="s">
        <v>118</v>
      </c>
      <c r="C49" s="88">
        <f>SUM(C51)</f>
        <v>86322</v>
      </c>
      <c r="D49" s="88">
        <f aca="true" t="shared" si="17" ref="D49:R49">SUM(D51)</f>
        <v>86322</v>
      </c>
      <c r="E49" s="88">
        <f t="shared" si="17"/>
        <v>0</v>
      </c>
      <c r="F49" s="88">
        <f t="shared" si="17"/>
        <v>0</v>
      </c>
      <c r="G49" s="88">
        <f t="shared" si="17"/>
        <v>15223</v>
      </c>
      <c r="H49" s="88">
        <f t="shared" si="17"/>
        <v>15223</v>
      </c>
      <c r="I49" s="88">
        <f t="shared" si="17"/>
        <v>0</v>
      </c>
      <c r="J49" s="88">
        <f t="shared" si="17"/>
        <v>0</v>
      </c>
      <c r="K49" s="88">
        <f t="shared" si="17"/>
        <v>71099</v>
      </c>
      <c r="L49" s="88">
        <f t="shared" si="17"/>
        <v>71099</v>
      </c>
      <c r="M49" s="88">
        <f t="shared" si="17"/>
        <v>0</v>
      </c>
      <c r="N49" s="88">
        <f t="shared" si="17"/>
        <v>0</v>
      </c>
      <c r="O49" s="88">
        <f t="shared" si="17"/>
        <v>0</v>
      </c>
      <c r="P49" s="88">
        <f t="shared" si="17"/>
        <v>0</v>
      </c>
      <c r="Q49" s="88">
        <f t="shared" si="17"/>
        <v>0</v>
      </c>
      <c r="R49" s="89">
        <f t="shared" si="17"/>
        <v>0</v>
      </c>
    </row>
    <row r="50" spans="1:18" ht="12.75">
      <c r="A50" s="104">
        <v>38</v>
      </c>
      <c r="B50" s="5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</row>
    <row r="51" spans="1:18" ht="13.5" customHeight="1">
      <c r="A51" s="104">
        <v>39</v>
      </c>
      <c r="B51" s="83" t="s">
        <v>134</v>
      </c>
      <c r="C51" s="34">
        <f>SUM(C52:C54)</f>
        <v>86322</v>
      </c>
      <c r="D51" s="34">
        <f aca="true" t="shared" si="18" ref="D51:R51">SUM(D52:D54)</f>
        <v>86322</v>
      </c>
      <c r="E51" s="34">
        <f t="shared" si="18"/>
        <v>0</v>
      </c>
      <c r="F51" s="34">
        <f t="shared" si="18"/>
        <v>0</v>
      </c>
      <c r="G51" s="34">
        <f t="shared" si="18"/>
        <v>15223</v>
      </c>
      <c r="H51" s="34">
        <f t="shared" si="18"/>
        <v>15223</v>
      </c>
      <c r="I51" s="34">
        <f t="shared" si="18"/>
        <v>0</v>
      </c>
      <c r="J51" s="34">
        <f t="shared" si="18"/>
        <v>0</v>
      </c>
      <c r="K51" s="34">
        <f t="shared" si="18"/>
        <v>71099</v>
      </c>
      <c r="L51" s="34">
        <f t="shared" si="18"/>
        <v>71099</v>
      </c>
      <c r="M51" s="34">
        <f t="shared" si="18"/>
        <v>0</v>
      </c>
      <c r="N51" s="34">
        <f t="shared" si="18"/>
        <v>0</v>
      </c>
      <c r="O51" s="34">
        <f t="shared" si="18"/>
        <v>0</v>
      </c>
      <c r="P51" s="34">
        <f t="shared" si="18"/>
        <v>0</v>
      </c>
      <c r="Q51" s="34">
        <f t="shared" si="18"/>
        <v>0</v>
      </c>
      <c r="R51" s="35">
        <f t="shared" si="18"/>
        <v>0</v>
      </c>
    </row>
    <row r="52" spans="1:18" ht="12.75">
      <c r="A52" s="104">
        <v>40</v>
      </c>
      <c r="B52" s="37" t="s">
        <v>82</v>
      </c>
      <c r="C52" s="36">
        <f aca="true" t="shared" si="19" ref="C52:F54">SUM(G52,K52,O52)</f>
        <v>645</v>
      </c>
      <c r="D52" s="36">
        <f t="shared" si="19"/>
        <v>645</v>
      </c>
      <c r="E52" s="36">
        <f t="shared" si="19"/>
        <v>0</v>
      </c>
      <c r="F52" s="36">
        <f t="shared" si="19"/>
        <v>0</v>
      </c>
      <c r="G52" s="40">
        <f>SUM(H52+J52)</f>
        <v>645</v>
      </c>
      <c r="H52" s="37">
        <v>645</v>
      </c>
      <c r="I52" s="37">
        <v>0</v>
      </c>
      <c r="J52" s="37">
        <v>0</v>
      </c>
      <c r="K52" s="40">
        <f>SUM(L52+N52)</f>
        <v>0</v>
      </c>
      <c r="L52" s="37"/>
      <c r="M52" s="37"/>
      <c r="N52" s="37"/>
      <c r="O52" s="40">
        <f>SUM(P52,R52)</f>
        <v>0</v>
      </c>
      <c r="P52" s="37"/>
      <c r="Q52" s="37"/>
      <c r="R52" s="38"/>
    </row>
    <row r="53" spans="1:18" ht="12.75">
      <c r="A53" s="104">
        <v>41</v>
      </c>
      <c r="B53" s="37" t="s">
        <v>141</v>
      </c>
      <c r="C53" s="36">
        <f t="shared" si="19"/>
        <v>62063</v>
      </c>
      <c r="D53" s="36">
        <f t="shared" si="19"/>
        <v>62063</v>
      </c>
      <c r="E53" s="36">
        <f t="shared" si="19"/>
        <v>0</v>
      </c>
      <c r="F53" s="36">
        <f t="shared" si="19"/>
        <v>0</v>
      </c>
      <c r="G53" s="40">
        <f>SUM(H53+J53)</f>
        <v>0</v>
      </c>
      <c r="H53" s="37"/>
      <c r="I53" s="37"/>
      <c r="J53" s="37"/>
      <c r="K53" s="40">
        <f>SUM(L53+N53)</f>
        <v>62063</v>
      </c>
      <c r="L53" s="37">
        <v>62063</v>
      </c>
      <c r="M53" s="37"/>
      <c r="N53" s="37"/>
      <c r="O53" s="40">
        <f>SUM(P53,R53)</f>
        <v>0</v>
      </c>
      <c r="P53" s="37"/>
      <c r="Q53" s="37"/>
      <c r="R53" s="38"/>
    </row>
    <row r="54" spans="1:18" ht="12.75">
      <c r="A54" s="104">
        <v>42</v>
      </c>
      <c r="B54" s="37" t="s">
        <v>46</v>
      </c>
      <c r="C54" s="36">
        <f t="shared" si="19"/>
        <v>23614</v>
      </c>
      <c r="D54" s="36">
        <f t="shared" si="19"/>
        <v>23614</v>
      </c>
      <c r="E54" s="36">
        <f t="shared" si="19"/>
        <v>0</v>
      </c>
      <c r="F54" s="36">
        <f t="shared" si="19"/>
        <v>0</v>
      </c>
      <c r="G54" s="40">
        <f>SUM(H54+J54)</f>
        <v>14578</v>
      </c>
      <c r="H54" s="37">
        <f>SUM(23614-9036)</f>
        <v>14578</v>
      </c>
      <c r="I54" s="37">
        <v>0</v>
      </c>
      <c r="J54" s="37">
        <v>0</v>
      </c>
      <c r="K54" s="40">
        <f>SUM(L54+N54)</f>
        <v>9036</v>
      </c>
      <c r="L54" s="37">
        <v>9036</v>
      </c>
      <c r="M54" s="37"/>
      <c r="N54" s="37"/>
      <c r="O54" s="40">
        <f>SUM(P54,R54)</f>
        <v>0</v>
      </c>
      <c r="P54" s="37"/>
      <c r="Q54" s="37"/>
      <c r="R54" s="38"/>
    </row>
    <row r="55" spans="1:18" ht="12.75">
      <c r="A55" s="104">
        <v>43</v>
      </c>
      <c r="B55" s="37"/>
      <c r="C55" s="36"/>
      <c r="D55" s="36"/>
      <c r="E55" s="36"/>
      <c r="F55" s="36"/>
      <c r="G55" s="40"/>
      <c r="H55" s="37"/>
      <c r="I55" s="37"/>
      <c r="J55" s="37"/>
      <c r="K55" s="40"/>
      <c r="L55" s="37"/>
      <c r="M55" s="37"/>
      <c r="N55" s="37"/>
      <c r="O55" s="40"/>
      <c r="P55" s="37"/>
      <c r="Q55" s="37"/>
      <c r="R55" s="38"/>
    </row>
    <row r="56" spans="1:18" ht="12.75">
      <c r="A56" s="104">
        <v>44</v>
      </c>
      <c r="B56" s="83" t="s">
        <v>101</v>
      </c>
      <c r="C56" s="34">
        <f>SUM(C58)</f>
        <v>203288</v>
      </c>
      <c r="D56" s="34">
        <f aca="true" t="shared" si="20" ref="D56:R56">SUM(D58)</f>
        <v>203288</v>
      </c>
      <c r="E56" s="34">
        <f t="shared" si="20"/>
        <v>118930</v>
      </c>
      <c r="F56" s="34">
        <f t="shared" si="20"/>
        <v>0</v>
      </c>
      <c r="G56" s="34">
        <f t="shared" si="20"/>
        <v>98835</v>
      </c>
      <c r="H56" s="34">
        <f t="shared" si="20"/>
        <v>98835</v>
      </c>
      <c r="I56" s="34">
        <f t="shared" si="20"/>
        <v>65828</v>
      </c>
      <c r="J56" s="34">
        <f t="shared" si="20"/>
        <v>0</v>
      </c>
      <c r="K56" s="34">
        <f t="shared" si="20"/>
        <v>75230</v>
      </c>
      <c r="L56" s="34">
        <f t="shared" si="20"/>
        <v>75230</v>
      </c>
      <c r="M56" s="34">
        <f t="shared" si="20"/>
        <v>53102</v>
      </c>
      <c r="N56" s="34">
        <f t="shared" si="20"/>
        <v>0</v>
      </c>
      <c r="O56" s="34">
        <f t="shared" si="20"/>
        <v>29223</v>
      </c>
      <c r="P56" s="34">
        <f t="shared" si="20"/>
        <v>29223</v>
      </c>
      <c r="Q56" s="34">
        <f t="shared" si="20"/>
        <v>0</v>
      </c>
      <c r="R56" s="35">
        <f t="shared" si="20"/>
        <v>0</v>
      </c>
    </row>
    <row r="57" spans="1:18" ht="12.75">
      <c r="A57" s="104">
        <v>45</v>
      </c>
      <c r="B57" s="84"/>
      <c r="C57" s="36"/>
      <c r="D57" s="36"/>
      <c r="E57" s="36"/>
      <c r="F57" s="36"/>
      <c r="G57" s="4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  <row r="58" spans="1:18" ht="13.5" customHeight="1">
      <c r="A58" s="104">
        <v>46</v>
      </c>
      <c r="B58" s="83" t="s">
        <v>134</v>
      </c>
      <c r="C58" s="34">
        <f>SUM(C59+C60)</f>
        <v>203288</v>
      </c>
      <c r="D58" s="34">
        <f aca="true" t="shared" si="21" ref="D58:R58">SUM(D59+D60)</f>
        <v>203288</v>
      </c>
      <c r="E58" s="34">
        <f t="shared" si="21"/>
        <v>118930</v>
      </c>
      <c r="F58" s="34">
        <f t="shared" si="21"/>
        <v>0</v>
      </c>
      <c r="G58" s="34">
        <f t="shared" si="21"/>
        <v>98835</v>
      </c>
      <c r="H58" s="34">
        <f t="shared" si="21"/>
        <v>98835</v>
      </c>
      <c r="I58" s="34">
        <f t="shared" si="21"/>
        <v>65828</v>
      </c>
      <c r="J58" s="34">
        <f t="shared" si="21"/>
        <v>0</v>
      </c>
      <c r="K58" s="34">
        <f t="shared" si="21"/>
        <v>75230</v>
      </c>
      <c r="L58" s="34">
        <f t="shared" si="21"/>
        <v>75230</v>
      </c>
      <c r="M58" s="34">
        <f t="shared" si="21"/>
        <v>53102</v>
      </c>
      <c r="N58" s="34">
        <f t="shared" si="21"/>
        <v>0</v>
      </c>
      <c r="O58" s="34">
        <f t="shared" si="21"/>
        <v>29223</v>
      </c>
      <c r="P58" s="34">
        <f t="shared" si="21"/>
        <v>29223</v>
      </c>
      <c r="Q58" s="34">
        <f t="shared" si="21"/>
        <v>0</v>
      </c>
      <c r="R58" s="35">
        <f t="shared" si="21"/>
        <v>0</v>
      </c>
    </row>
    <row r="59" spans="1:18" ht="25.5" customHeight="1">
      <c r="A59" s="104">
        <v>47</v>
      </c>
      <c r="B59" s="84" t="s">
        <v>76</v>
      </c>
      <c r="C59" s="36">
        <f aca="true" t="shared" si="22" ref="C59:F60">SUM(G59,K59,O59)</f>
        <v>5505</v>
      </c>
      <c r="D59" s="36">
        <f t="shared" si="22"/>
        <v>5505</v>
      </c>
      <c r="E59" s="36">
        <f t="shared" si="22"/>
        <v>4070</v>
      </c>
      <c r="F59" s="36">
        <f t="shared" si="22"/>
        <v>0</v>
      </c>
      <c r="G59" s="40">
        <f>SUM(H59+J59)</f>
        <v>0</v>
      </c>
      <c r="H59" s="37"/>
      <c r="I59" s="37"/>
      <c r="J59" s="37"/>
      <c r="K59" s="40">
        <f>SUM(L59+N59)</f>
        <v>5505</v>
      </c>
      <c r="L59" s="37">
        <v>5505</v>
      </c>
      <c r="M59" s="37">
        <v>4070</v>
      </c>
      <c r="N59" s="37"/>
      <c r="O59" s="40">
        <f>SUM(P59,R59)</f>
        <v>0</v>
      </c>
      <c r="P59" s="37">
        <v>0</v>
      </c>
      <c r="Q59" s="37">
        <v>0</v>
      </c>
      <c r="R59" s="38">
        <v>0</v>
      </c>
    </row>
    <row r="60" spans="1:18" ht="25.5" customHeight="1">
      <c r="A60" s="104">
        <v>48</v>
      </c>
      <c r="B60" s="84" t="s">
        <v>77</v>
      </c>
      <c r="C60" s="36">
        <f t="shared" si="22"/>
        <v>197783</v>
      </c>
      <c r="D60" s="36">
        <f t="shared" si="22"/>
        <v>197783</v>
      </c>
      <c r="E60" s="36">
        <f t="shared" si="22"/>
        <v>114860</v>
      </c>
      <c r="F60" s="36">
        <f t="shared" si="22"/>
        <v>0</v>
      </c>
      <c r="G60" s="40">
        <f>SUM(H60+J60)</f>
        <v>98835</v>
      </c>
      <c r="H60" s="37">
        <v>98835</v>
      </c>
      <c r="I60" s="37">
        <v>65828</v>
      </c>
      <c r="J60" s="37">
        <v>0</v>
      </c>
      <c r="K60" s="40">
        <f>SUM(L60+N60)</f>
        <v>69725</v>
      </c>
      <c r="L60" s="37">
        <f>SUM(66076+3649)</f>
        <v>69725</v>
      </c>
      <c r="M60" s="36">
        <v>49032</v>
      </c>
      <c r="N60" s="37"/>
      <c r="O60" s="40">
        <f>SUM(P60,R60)</f>
        <v>29223</v>
      </c>
      <c r="P60" s="37">
        <v>29223</v>
      </c>
      <c r="Q60" s="37">
        <v>0</v>
      </c>
      <c r="R60" s="38">
        <v>0</v>
      </c>
    </row>
    <row r="61" spans="1:18" ht="12.75">
      <c r="A61" s="104">
        <v>49</v>
      </c>
      <c r="B61" s="84"/>
      <c r="C61" s="36"/>
      <c r="D61" s="36"/>
      <c r="E61" s="36"/>
      <c r="F61" s="36"/>
      <c r="G61" s="40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</row>
    <row r="62" spans="1:18" ht="12.75">
      <c r="A62" s="104">
        <v>50</v>
      </c>
      <c r="B62" s="83" t="s">
        <v>102</v>
      </c>
      <c r="C62" s="34">
        <f>SUM(C64)</f>
        <v>190625</v>
      </c>
      <c r="D62" s="34">
        <f aca="true" t="shared" si="23" ref="D62:R62">SUM(D64)</f>
        <v>190625</v>
      </c>
      <c r="E62" s="34">
        <f t="shared" si="23"/>
        <v>130725</v>
      </c>
      <c r="F62" s="34">
        <f t="shared" si="23"/>
        <v>0</v>
      </c>
      <c r="G62" s="34">
        <f t="shared" si="23"/>
        <v>39674</v>
      </c>
      <c r="H62" s="34">
        <f t="shared" si="23"/>
        <v>39674</v>
      </c>
      <c r="I62" s="34">
        <f t="shared" si="23"/>
        <v>19678</v>
      </c>
      <c r="J62" s="34">
        <f t="shared" si="23"/>
        <v>0</v>
      </c>
      <c r="K62" s="34">
        <f t="shared" si="23"/>
        <v>150951</v>
      </c>
      <c r="L62" s="34">
        <f t="shared" si="23"/>
        <v>150951</v>
      </c>
      <c r="M62" s="34">
        <f t="shared" si="23"/>
        <v>111047</v>
      </c>
      <c r="N62" s="34">
        <f t="shared" si="23"/>
        <v>0</v>
      </c>
      <c r="O62" s="34">
        <f t="shared" si="23"/>
        <v>0</v>
      </c>
      <c r="P62" s="34">
        <f t="shared" si="23"/>
        <v>0</v>
      </c>
      <c r="Q62" s="34">
        <f t="shared" si="23"/>
        <v>0</v>
      </c>
      <c r="R62" s="35">
        <f t="shared" si="23"/>
        <v>0</v>
      </c>
    </row>
    <row r="63" spans="1:18" ht="12.75">
      <c r="A63" s="104">
        <v>51</v>
      </c>
      <c r="B63" s="83"/>
      <c r="C63" s="34"/>
      <c r="D63" s="34"/>
      <c r="E63" s="34"/>
      <c r="F63" s="34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</row>
    <row r="64" spans="1:18" ht="13.5" customHeight="1">
      <c r="A64" s="104">
        <v>52</v>
      </c>
      <c r="B64" s="83" t="s">
        <v>134</v>
      </c>
      <c r="C64" s="34">
        <f>SUM(C65)</f>
        <v>190625</v>
      </c>
      <c r="D64" s="34">
        <f aca="true" t="shared" si="24" ref="D64:R64">SUM(D65)</f>
        <v>190625</v>
      </c>
      <c r="E64" s="34">
        <f t="shared" si="24"/>
        <v>130725</v>
      </c>
      <c r="F64" s="34">
        <f t="shared" si="24"/>
        <v>0</v>
      </c>
      <c r="G64" s="34">
        <f t="shared" si="24"/>
        <v>39674</v>
      </c>
      <c r="H64" s="34">
        <f t="shared" si="24"/>
        <v>39674</v>
      </c>
      <c r="I64" s="34">
        <f t="shared" si="24"/>
        <v>19678</v>
      </c>
      <c r="J64" s="34">
        <f t="shared" si="24"/>
        <v>0</v>
      </c>
      <c r="K64" s="34">
        <f t="shared" si="24"/>
        <v>150951</v>
      </c>
      <c r="L64" s="34">
        <f t="shared" si="24"/>
        <v>150951</v>
      </c>
      <c r="M64" s="34">
        <f t="shared" si="24"/>
        <v>111047</v>
      </c>
      <c r="N64" s="34">
        <f t="shared" si="24"/>
        <v>0</v>
      </c>
      <c r="O64" s="34">
        <f t="shared" si="24"/>
        <v>0</v>
      </c>
      <c r="P64" s="34">
        <f t="shared" si="24"/>
        <v>0</v>
      </c>
      <c r="Q64" s="34">
        <f t="shared" si="24"/>
        <v>0</v>
      </c>
      <c r="R64" s="35">
        <f t="shared" si="24"/>
        <v>0</v>
      </c>
    </row>
    <row r="65" spans="1:18" ht="12.75" customHeight="1">
      <c r="A65" s="104">
        <v>53</v>
      </c>
      <c r="B65" s="37" t="s">
        <v>78</v>
      </c>
      <c r="C65" s="36">
        <f>SUM(G65,K65,O65)</f>
        <v>190625</v>
      </c>
      <c r="D65" s="36">
        <f>SUM(H65,L65,P65)</f>
        <v>190625</v>
      </c>
      <c r="E65" s="36">
        <f>SUM(I65,M65,Q65)</f>
        <v>130725</v>
      </c>
      <c r="F65" s="36">
        <f>SUM(J65,N65,R65)</f>
        <v>0</v>
      </c>
      <c r="G65" s="40">
        <f>SUM(H65+J65)</f>
        <v>39674</v>
      </c>
      <c r="H65" s="37">
        <f>SUM(42367-2693)</f>
        <v>39674</v>
      </c>
      <c r="I65" s="37">
        <v>19678</v>
      </c>
      <c r="J65" s="37">
        <v>0</v>
      </c>
      <c r="K65" s="40">
        <f>SUM(L65+N65)</f>
        <v>150951</v>
      </c>
      <c r="L65" s="37">
        <v>150951</v>
      </c>
      <c r="M65" s="37">
        <v>111047</v>
      </c>
      <c r="N65" s="37"/>
      <c r="O65" s="40">
        <f>SUM(P65,R65)</f>
        <v>0</v>
      </c>
      <c r="P65" s="40"/>
      <c r="Q65" s="40"/>
      <c r="R65" s="41"/>
    </row>
    <row r="66" spans="1:18" ht="12.75">
      <c r="A66" s="104">
        <v>54</v>
      </c>
      <c r="B66" s="37"/>
      <c r="C66" s="34"/>
      <c r="D66" s="34"/>
      <c r="E66" s="34"/>
      <c r="F66" s="34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spans="1:18" ht="25.5">
      <c r="A67" s="104">
        <v>55</v>
      </c>
      <c r="B67" s="83" t="s">
        <v>103</v>
      </c>
      <c r="C67" s="34">
        <f>SUM(C69)</f>
        <v>672875</v>
      </c>
      <c r="D67" s="34">
        <f aca="true" t="shared" si="25" ref="D67:R67">SUM(D69)</f>
        <v>672875</v>
      </c>
      <c r="E67" s="34">
        <f t="shared" si="25"/>
        <v>477056</v>
      </c>
      <c r="F67" s="34">
        <f t="shared" si="25"/>
        <v>0</v>
      </c>
      <c r="G67" s="34">
        <f t="shared" si="25"/>
        <v>129673</v>
      </c>
      <c r="H67" s="34">
        <f t="shared" si="25"/>
        <v>129673</v>
      </c>
      <c r="I67" s="34">
        <f t="shared" si="25"/>
        <v>76465</v>
      </c>
      <c r="J67" s="34">
        <f t="shared" si="25"/>
        <v>0</v>
      </c>
      <c r="K67" s="34">
        <f t="shared" si="25"/>
        <v>540306</v>
      </c>
      <c r="L67" s="34">
        <f t="shared" si="25"/>
        <v>540306</v>
      </c>
      <c r="M67" s="34">
        <f t="shared" si="25"/>
        <v>400591</v>
      </c>
      <c r="N67" s="34">
        <f t="shared" si="25"/>
        <v>0</v>
      </c>
      <c r="O67" s="34">
        <f t="shared" si="25"/>
        <v>2896</v>
      </c>
      <c r="P67" s="34">
        <f t="shared" si="25"/>
        <v>2896</v>
      </c>
      <c r="Q67" s="34">
        <f t="shared" si="25"/>
        <v>0</v>
      </c>
      <c r="R67" s="35">
        <f t="shared" si="25"/>
        <v>0</v>
      </c>
    </row>
    <row r="68" spans="1:18" ht="12.75">
      <c r="A68" s="104">
        <v>56</v>
      </c>
      <c r="B68" s="83"/>
      <c r="C68" s="34"/>
      <c r="D68" s="34"/>
      <c r="E68" s="34"/>
      <c r="F68" s="34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</row>
    <row r="69" spans="1:18" ht="13.5" customHeight="1">
      <c r="A69" s="104">
        <v>57</v>
      </c>
      <c r="B69" s="83" t="s">
        <v>134</v>
      </c>
      <c r="C69" s="34">
        <f>SUM(C70)</f>
        <v>672875</v>
      </c>
      <c r="D69" s="34">
        <f aca="true" t="shared" si="26" ref="D69:R69">SUM(D70)</f>
        <v>672875</v>
      </c>
      <c r="E69" s="34">
        <f t="shared" si="26"/>
        <v>477056</v>
      </c>
      <c r="F69" s="34">
        <f t="shared" si="26"/>
        <v>0</v>
      </c>
      <c r="G69" s="34">
        <f t="shared" si="26"/>
        <v>129673</v>
      </c>
      <c r="H69" s="34">
        <f t="shared" si="26"/>
        <v>129673</v>
      </c>
      <c r="I69" s="34">
        <f t="shared" si="26"/>
        <v>76465</v>
      </c>
      <c r="J69" s="34">
        <f t="shared" si="26"/>
        <v>0</v>
      </c>
      <c r="K69" s="34">
        <f t="shared" si="26"/>
        <v>540306</v>
      </c>
      <c r="L69" s="34">
        <f t="shared" si="26"/>
        <v>540306</v>
      </c>
      <c r="M69" s="34">
        <f t="shared" si="26"/>
        <v>400591</v>
      </c>
      <c r="N69" s="34">
        <f t="shared" si="26"/>
        <v>0</v>
      </c>
      <c r="O69" s="34">
        <f t="shared" si="26"/>
        <v>2896</v>
      </c>
      <c r="P69" s="34">
        <f t="shared" si="26"/>
        <v>2896</v>
      </c>
      <c r="Q69" s="34">
        <f t="shared" si="26"/>
        <v>0</v>
      </c>
      <c r="R69" s="35">
        <f t="shared" si="26"/>
        <v>0</v>
      </c>
    </row>
    <row r="70" spans="1:18" ht="12.75">
      <c r="A70" s="104">
        <v>58</v>
      </c>
      <c r="B70" s="84" t="s">
        <v>33</v>
      </c>
      <c r="C70" s="36">
        <f>SUM(G70+K70+O70)</f>
        <v>672875</v>
      </c>
      <c r="D70" s="36">
        <f>SUM(H70+L70+P70)</f>
        <v>672875</v>
      </c>
      <c r="E70" s="36">
        <f>SUM(I70+M70+Q70)</f>
        <v>477056</v>
      </c>
      <c r="F70" s="36">
        <f>SUM(J70+N70+R70)</f>
        <v>0</v>
      </c>
      <c r="G70" s="40">
        <f>SUM(H70+J70)</f>
        <v>129673</v>
      </c>
      <c r="H70" s="37">
        <f>SUM(136103-6430)</f>
        <v>129673</v>
      </c>
      <c r="I70" s="53">
        <v>76465</v>
      </c>
      <c r="J70" s="53">
        <v>0</v>
      </c>
      <c r="K70" s="40">
        <f>SUM(L70+N70)</f>
        <v>540306</v>
      </c>
      <c r="L70" s="37">
        <f>SUM(533876+6430)</f>
        <v>540306</v>
      </c>
      <c r="M70" s="53">
        <v>400591</v>
      </c>
      <c r="N70" s="53"/>
      <c r="O70" s="51">
        <f>SUM(P70+R70)</f>
        <v>2896</v>
      </c>
      <c r="P70" s="53">
        <v>2896</v>
      </c>
      <c r="Q70" s="53">
        <v>0</v>
      </c>
      <c r="R70" s="64">
        <v>0</v>
      </c>
    </row>
    <row r="71" spans="1:18" ht="12.75">
      <c r="A71" s="104">
        <v>59</v>
      </c>
      <c r="B71" s="84"/>
      <c r="C71" s="36"/>
      <c r="D71" s="36"/>
      <c r="E71" s="36"/>
      <c r="F71" s="36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4"/>
    </row>
    <row r="72" spans="1:18" ht="12.75">
      <c r="A72" s="104">
        <v>60</v>
      </c>
      <c r="B72" s="83" t="s">
        <v>104</v>
      </c>
      <c r="C72" s="34">
        <f>SUM(C74)</f>
        <v>223741</v>
      </c>
      <c r="D72" s="34">
        <f aca="true" t="shared" si="27" ref="D72:R72">SUM(D74)</f>
        <v>223741</v>
      </c>
      <c r="E72" s="34">
        <f t="shared" si="27"/>
        <v>157635</v>
      </c>
      <c r="F72" s="34">
        <f t="shared" si="27"/>
        <v>0</v>
      </c>
      <c r="G72" s="34">
        <f t="shared" si="27"/>
        <v>55368</v>
      </c>
      <c r="H72" s="34">
        <f t="shared" si="27"/>
        <v>55368</v>
      </c>
      <c r="I72" s="34">
        <f t="shared" si="27"/>
        <v>32668</v>
      </c>
      <c r="J72" s="34">
        <f t="shared" si="27"/>
        <v>0</v>
      </c>
      <c r="K72" s="34">
        <f t="shared" si="27"/>
        <v>167939</v>
      </c>
      <c r="L72" s="34">
        <f t="shared" si="27"/>
        <v>167939</v>
      </c>
      <c r="M72" s="34">
        <f t="shared" si="27"/>
        <v>124967</v>
      </c>
      <c r="N72" s="34">
        <f t="shared" si="27"/>
        <v>0</v>
      </c>
      <c r="O72" s="34">
        <f t="shared" si="27"/>
        <v>434</v>
      </c>
      <c r="P72" s="34">
        <f t="shared" si="27"/>
        <v>434</v>
      </c>
      <c r="Q72" s="34">
        <f t="shared" si="27"/>
        <v>0</v>
      </c>
      <c r="R72" s="35">
        <f t="shared" si="27"/>
        <v>0</v>
      </c>
    </row>
    <row r="73" spans="1:18" ht="12.75">
      <c r="A73" s="104">
        <v>61</v>
      </c>
      <c r="B73" s="83"/>
      <c r="C73" s="36"/>
      <c r="D73" s="36"/>
      <c r="E73" s="36"/>
      <c r="F73" s="36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4"/>
    </row>
    <row r="74" spans="1:18" ht="13.5" customHeight="1">
      <c r="A74" s="104">
        <v>62</v>
      </c>
      <c r="B74" s="83" t="s">
        <v>134</v>
      </c>
      <c r="C74" s="34">
        <f>SUM(C75)</f>
        <v>223741</v>
      </c>
      <c r="D74" s="34">
        <f aca="true" t="shared" si="28" ref="D74:R74">SUM(D75)</f>
        <v>223741</v>
      </c>
      <c r="E74" s="34">
        <f t="shared" si="28"/>
        <v>157635</v>
      </c>
      <c r="F74" s="34">
        <f t="shared" si="28"/>
        <v>0</v>
      </c>
      <c r="G74" s="34">
        <f t="shared" si="28"/>
        <v>55368</v>
      </c>
      <c r="H74" s="34">
        <f t="shared" si="28"/>
        <v>55368</v>
      </c>
      <c r="I74" s="34">
        <f t="shared" si="28"/>
        <v>32668</v>
      </c>
      <c r="J74" s="34">
        <f t="shared" si="28"/>
        <v>0</v>
      </c>
      <c r="K74" s="34">
        <f t="shared" si="28"/>
        <v>167939</v>
      </c>
      <c r="L74" s="34">
        <f t="shared" si="28"/>
        <v>167939</v>
      </c>
      <c r="M74" s="34">
        <f t="shared" si="28"/>
        <v>124967</v>
      </c>
      <c r="N74" s="34">
        <f t="shared" si="28"/>
        <v>0</v>
      </c>
      <c r="O74" s="34">
        <f t="shared" si="28"/>
        <v>434</v>
      </c>
      <c r="P74" s="34">
        <f t="shared" si="28"/>
        <v>434</v>
      </c>
      <c r="Q74" s="34">
        <f t="shared" si="28"/>
        <v>0</v>
      </c>
      <c r="R74" s="35">
        <f t="shared" si="28"/>
        <v>0</v>
      </c>
    </row>
    <row r="75" spans="1:18" ht="12.75">
      <c r="A75" s="104">
        <v>63</v>
      </c>
      <c r="B75" s="37" t="s">
        <v>79</v>
      </c>
      <c r="C75" s="36">
        <f>SUM(G75+K75+O75)</f>
        <v>223741</v>
      </c>
      <c r="D75" s="36">
        <f>SUM(H75+L75+P75)</f>
        <v>223741</v>
      </c>
      <c r="E75" s="36">
        <f>SUM(I75+M75+Q75)</f>
        <v>157635</v>
      </c>
      <c r="F75" s="36">
        <f>SUM(J75+N75+R75)</f>
        <v>0</v>
      </c>
      <c r="G75" s="40">
        <f>SUM(H75+J75)</f>
        <v>55368</v>
      </c>
      <c r="H75" s="37">
        <f>SUM(57250-1882)</f>
        <v>55368</v>
      </c>
      <c r="I75" s="53">
        <v>32668</v>
      </c>
      <c r="J75" s="53">
        <v>0</v>
      </c>
      <c r="K75" s="40">
        <f>SUM(L75+N75)</f>
        <v>167939</v>
      </c>
      <c r="L75" s="37">
        <f>SUM(166057+1882)</f>
        <v>167939</v>
      </c>
      <c r="M75" s="53">
        <v>124967</v>
      </c>
      <c r="N75" s="53"/>
      <c r="O75" s="51">
        <f>SUM(P75+R75)</f>
        <v>434</v>
      </c>
      <c r="P75" s="53">
        <v>434</v>
      </c>
      <c r="Q75" s="53">
        <v>0</v>
      </c>
      <c r="R75" s="64"/>
    </row>
    <row r="76" spans="1:18" ht="12.75">
      <c r="A76" s="104">
        <v>64</v>
      </c>
      <c r="B76" s="84"/>
      <c r="C76" s="36"/>
      <c r="D76" s="36"/>
      <c r="E76" s="36"/>
      <c r="F76" s="36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4"/>
    </row>
    <row r="77" spans="1:18" ht="12.75">
      <c r="A77" s="104">
        <v>65</v>
      </c>
      <c r="B77" s="51" t="s">
        <v>105</v>
      </c>
      <c r="C77" s="34">
        <f>SUM(C79)</f>
        <v>441838</v>
      </c>
      <c r="D77" s="34">
        <f aca="true" t="shared" si="29" ref="D77:R77">SUM(D79)</f>
        <v>441838</v>
      </c>
      <c r="E77" s="34">
        <f t="shared" si="29"/>
        <v>306332</v>
      </c>
      <c r="F77" s="34">
        <f t="shared" si="29"/>
        <v>0</v>
      </c>
      <c r="G77" s="34">
        <f t="shared" si="29"/>
        <v>124571</v>
      </c>
      <c r="H77" s="34">
        <f t="shared" si="29"/>
        <v>124571</v>
      </c>
      <c r="I77" s="34">
        <f t="shared" si="29"/>
        <v>74189</v>
      </c>
      <c r="J77" s="34">
        <f t="shared" si="29"/>
        <v>0</v>
      </c>
      <c r="K77" s="34">
        <f t="shared" si="29"/>
        <v>316109</v>
      </c>
      <c r="L77" s="34">
        <f t="shared" si="29"/>
        <v>316109</v>
      </c>
      <c r="M77" s="34">
        <f t="shared" si="29"/>
        <v>232143</v>
      </c>
      <c r="N77" s="34">
        <f t="shared" si="29"/>
        <v>0</v>
      </c>
      <c r="O77" s="34">
        <f t="shared" si="29"/>
        <v>1158</v>
      </c>
      <c r="P77" s="34">
        <f t="shared" si="29"/>
        <v>1158</v>
      </c>
      <c r="Q77" s="34">
        <f t="shared" si="29"/>
        <v>0</v>
      </c>
      <c r="R77" s="35">
        <f t="shared" si="29"/>
        <v>0</v>
      </c>
    </row>
    <row r="78" spans="1:18" ht="12.75">
      <c r="A78" s="104">
        <v>66</v>
      </c>
      <c r="B78" s="51"/>
      <c r="C78" s="36"/>
      <c r="D78" s="36"/>
      <c r="E78" s="36"/>
      <c r="F78" s="36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64"/>
    </row>
    <row r="79" spans="1:18" ht="13.5" customHeight="1">
      <c r="A79" s="104">
        <v>67</v>
      </c>
      <c r="B79" s="83" t="s">
        <v>134</v>
      </c>
      <c r="C79" s="34">
        <f>SUM(C80+C81)</f>
        <v>441838</v>
      </c>
      <c r="D79" s="34">
        <f aca="true" t="shared" si="30" ref="D79:R79">SUM(D80+D81)</f>
        <v>441838</v>
      </c>
      <c r="E79" s="34">
        <f t="shared" si="30"/>
        <v>306332</v>
      </c>
      <c r="F79" s="34">
        <f t="shared" si="30"/>
        <v>0</v>
      </c>
      <c r="G79" s="34">
        <f t="shared" si="30"/>
        <v>124571</v>
      </c>
      <c r="H79" s="34">
        <f t="shared" si="30"/>
        <v>124571</v>
      </c>
      <c r="I79" s="34">
        <f t="shared" si="30"/>
        <v>74189</v>
      </c>
      <c r="J79" s="34">
        <f t="shared" si="30"/>
        <v>0</v>
      </c>
      <c r="K79" s="34">
        <f t="shared" si="30"/>
        <v>316109</v>
      </c>
      <c r="L79" s="34">
        <f t="shared" si="30"/>
        <v>316109</v>
      </c>
      <c r="M79" s="34">
        <f t="shared" si="30"/>
        <v>232143</v>
      </c>
      <c r="N79" s="34">
        <f t="shared" si="30"/>
        <v>0</v>
      </c>
      <c r="O79" s="34">
        <f t="shared" si="30"/>
        <v>1158</v>
      </c>
      <c r="P79" s="34">
        <f t="shared" si="30"/>
        <v>1158</v>
      </c>
      <c r="Q79" s="34">
        <f t="shared" si="30"/>
        <v>0</v>
      </c>
      <c r="R79" s="35">
        <f t="shared" si="30"/>
        <v>0</v>
      </c>
    </row>
    <row r="80" spans="1:18" ht="12.75">
      <c r="A80" s="104">
        <v>68</v>
      </c>
      <c r="B80" s="37" t="s">
        <v>80</v>
      </c>
      <c r="C80" s="36">
        <f aca="true" t="shared" si="31" ref="C80:F81">SUM(G80+K80+O80)</f>
        <v>273735</v>
      </c>
      <c r="D80" s="36">
        <f t="shared" si="31"/>
        <v>273735</v>
      </c>
      <c r="E80" s="36">
        <f t="shared" si="31"/>
        <v>191059</v>
      </c>
      <c r="F80" s="36">
        <f t="shared" si="31"/>
        <v>0</v>
      </c>
      <c r="G80" s="40">
        <f>SUM(H80+J80)</f>
        <v>69019</v>
      </c>
      <c r="H80" s="37">
        <f>SUM(73450-4431)</f>
        <v>69019</v>
      </c>
      <c r="I80" s="53">
        <v>40689</v>
      </c>
      <c r="J80" s="53">
        <v>0</v>
      </c>
      <c r="K80" s="40">
        <f>SUM(L80+N80)</f>
        <v>204137</v>
      </c>
      <c r="L80" s="37">
        <f>SUM(199706+4431)</f>
        <v>204137</v>
      </c>
      <c r="M80" s="53">
        <v>150370</v>
      </c>
      <c r="N80" s="53"/>
      <c r="O80" s="51">
        <f>SUM(P80+R80)</f>
        <v>579</v>
      </c>
      <c r="P80" s="53">
        <v>579</v>
      </c>
      <c r="Q80" s="53">
        <v>0</v>
      </c>
      <c r="R80" s="64">
        <v>0</v>
      </c>
    </row>
    <row r="81" spans="1:18" ht="25.5">
      <c r="A81" s="104">
        <v>69</v>
      </c>
      <c r="B81" s="84" t="s">
        <v>83</v>
      </c>
      <c r="C81" s="36">
        <f t="shared" si="31"/>
        <v>168103</v>
      </c>
      <c r="D81" s="36">
        <f t="shared" si="31"/>
        <v>168103</v>
      </c>
      <c r="E81" s="36">
        <f t="shared" si="31"/>
        <v>115273</v>
      </c>
      <c r="F81" s="36">
        <f t="shared" si="31"/>
        <v>0</v>
      </c>
      <c r="G81" s="40">
        <f>SUM(H81+J81)</f>
        <v>55552</v>
      </c>
      <c r="H81" s="37">
        <f>SUM(58970-3418)</f>
        <v>55552</v>
      </c>
      <c r="I81" s="53">
        <v>33500</v>
      </c>
      <c r="J81" s="53">
        <v>0</v>
      </c>
      <c r="K81" s="40">
        <f>SUM(L81+N81)</f>
        <v>111972</v>
      </c>
      <c r="L81" s="37">
        <f>SUM(108554+3418)</f>
        <v>111972</v>
      </c>
      <c r="M81" s="53">
        <v>81773</v>
      </c>
      <c r="N81" s="53"/>
      <c r="O81" s="51">
        <f>SUM(P81+R81)</f>
        <v>579</v>
      </c>
      <c r="P81" s="53">
        <v>579</v>
      </c>
      <c r="Q81" s="53">
        <v>0</v>
      </c>
      <c r="R81" s="64">
        <v>0</v>
      </c>
    </row>
    <row r="82" spans="1:18" ht="12.75" customHeight="1">
      <c r="A82" s="104">
        <v>70</v>
      </c>
      <c r="B82" s="53"/>
      <c r="C82" s="36"/>
      <c r="D82" s="36"/>
      <c r="E82" s="36"/>
      <c r="F82" s="36"/>
      <c r="G82" s="37"/>
      <c r="H82" s="37"/>
      <c r="I82" s="37"/>
      <c r="J82" s="37"/>
      <c r="K82" s="37"/>
      <c r="L82" s="37"/>
      <c r="M82" s="37"/>
      <c r="N82" s="37"/>
      <c r="O82" s="37"/>
      <c r="P82" s="40"/>
      <c r="Q82" s="40"/>
      <c r="R82" s="41"/>
    </row>
    <row r="83" spans="1:18" ht="27" customHeight="1">
      <c r="A83" s="104">
        <v>71</v>
      </c>
      <c r="B83" s="85" t="s">
        <v>106</v>
      </c>
      <c r="C83" s="34">
        <f>SUM(C85)</f>
        <v>230158</v>
      </c>
      <c r="D83" s="34">
        <f aca="true" t="shared" si="32" ref="D83:R83">SUM(D85)</f>
        <v>229578</v>
      </c>
      <c r="E83" s="34">
        <f t="shared" si="32"/>
        <v>153890</v>
      </c>
      <c r="F83" s="34">
        <f t="shared" si="32"/>
        <v>580</v>
      </c>
      <c r="G83" s="34">
        <f t="shared" si="32"/>
        <v>60946</v>
      </c>
      <c r="H83" s="34">
        <f t="shared" si="32"/>
        <v>60366</v>
      </c>
      <c r="I83" s="34">
        <f t="shared" si="32"/>
        <v>29587</v>
      </c>
      <c r="J83" s="34">
        <f t="shared" si="32"/>
        <v>580</v>
      </c>
      <c r="K83" s="34">
        <f t="shared" si="32"/>
        <v>168807</v>
      </c>
      <c r="L83" s="34">
        <f t="shared" si="32"/>
        <v>168807</v>
      </c>
      <c r="M83" s="34">
        <f t="shared" si="32"/>
        <v>124303</v>
      </c>
      <c r="N83" s="34">
        <f t="shared" si="32"/>
        <v>0</v>
      </c>
      <c r="O83" s="34">
        <f t="shared" si="32"/>
        <v>405</v>
      </c>
      <c r="P83" s="34">
        <f t="shared" si="32"/>
        <v>405</v>
      </c>
      <c r="Q83" s="34">
        <f t="shared" si="32"/>
        <v>0</v>
      </c>
      <c r="R83" s="35">
        <f t="shared" si="32"/>
        <v>0</v>
      </c>
    </row>
    <row r="84" spans="1:18" ht="11.25" customHeight="1">
      <c r="A84" s="104">
        <v>72</v>
      </c>
      <c r="B84" s="85"/>
      <c r="C84" s="36"/>
      <c r="D84" s="36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40"/>
      <c r="Q84" s="40"/>
      <c r="R84" s="41"/>
    </row>
    <row r="85" spans="1:18" ht="13.5" customHeight="1">
      <c r="A85" s="104">
        <v>73</v>
      </c>
      <c r="B85" s="83" t="s">
        <v>134</v>
      </c>
      <c r="C85" s="34">
        <f>SUM(C86)</f>
        <v>230158</v>
      </c>
      <c r="D85" s="34">
        <f aca="true" t="shared" si="33" ref="D85:R85">SUM(D86)</f>
        <v>229578</v>
      </c>
      <c r="E85" s="34">
        <f t="shared" si="33"/>
        <v>153890</v>
      </c>
      <c r="F85" s="34">
        <f t="shared" si="33"/>
        <v>580</v>
      </c>
      <c r="G85" s="34">
        <f t="shared" si="33"/>
        <v>60946</v>
      </c>
      <c r="H85" s="34">
        <f t="shared" si="33"/>
        <v>60366</v>
      </c>
      <c r="I85" s="34">
        <f t="shared" si="33"/>
        <v>29587</v>
      </c>
      <c r="J85" s="34">
        <f t="shared" si="33"/>
        <v>580</v>
      </c>
      <c r="K85" s="34">
        <f t="shared" si="33"/>
        <v>168807</v>
      </c>
      <c r="L85" s="34">
        <f t="shared" si="33"/>
        <v>168807</v>
      </c>
      <c r="M85" s="34">
        <f t="shared" si="33"/>
        <v>124303</v>
      </c>
      <c r="N85" s="34">
        <f t="shared" si="33"/>
        <v>0</v>
      </c>
      <c r="O85" s="34">
        <f t="shared" si="33"/>
        <v>405</v>
      </c>
      <c r="P85" s="34">
        <f t="shared" si="33"/>
        <v>405</v>
      </c>
      <c r="Q85" s="34">
        <f t="shared" si="33"/>
        <v>0</v>
      </c>
      <c r="R85" s="35">
        <f t="shared" si="33"/>
        <v>0</v>
      </c>
    </row>
    <row r="86" spans="1:18" ht="27" customHeight="1">
      <c r="A86" s="104">
        <v>74</v>
      </c>
      <c r="B86" s="84" t="s">
        <v>81</v>
      </c>
      <c r="C86" s="36">
        <f>SUM(G86+K86+O86)</f>
        <v>230158</v>
      </c>
      <c r="D86" s="36">
        <f>SUM(H86+L86+P86)</f>
        <v>229578</v>
      </c>
      <c r="E86" s="36">
        <f>SUM(I86+M86+Q86)</f>
        <v>153890</v>
      </c>
      <c r="F86" s="36">
        <f>SUM(J86+N86+R86)</f>
        <v>580</v>
      </c>
      <c r="G86" s="40">
        <f>SUM(H86+J86)</f>
        <v>60946</v>
      </c>
      <c r="H86" s="37">
        <f>SUM(64247-3881)</f>
        <v>60366</v>
      </c>
      <c r="I86" s="37">
        <v>29587</v>
      </c>
      <c r="J86" s="37">
        <v>580</v>
      </c>
      <c r="K86" s="40">
        <f>SUM(L86+N86)</f>
        <v>168807</v>
      </c>
      <c r="L86" s="37">
        <f>SUM(164926+3881)</f>
        <v>168807</v>
      </c>
      <c r="M86" s="37">
        <v>124303</v>
      </c>
      <c r="N86" s="37"/>
      <c r="O86" s="40">
        <f>SUM(P86+R86)</f>
        <v>405</v>
      </c>
      <c r="P86" s="37">
        <v>405</v>
      </c>
      <c r="Q86" s="37">
        <v>0</v>
      </c>
      <c r="R86" s="38">
        <v>0</v>
      </c>
    </row>
    <row r="87" spans="1:18" ht="12" customHeight="1">
      <c r="A87" s="104">
        <v>75</v>
      </c>
      <c r="B87" s="84"/>
      <c r="C87" s="36"/>
      <c r="D87" s="36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40"/>
      <c r="Q87" s="40"/>
      <c r="R87" s="41"/>
    </row>
    <row r="88" spans="1:18" ht="24.75" customHeight="1">
      <c r="A88" s="104">
        <v>76</v>
      </c>
      <c r="B88" s="83" t="s">
        <v>107</v>
      </c>
      <c r="C88" s="34">
        <f>SUM(C90)</f>
        <v>686832</v>
      </c>
      <c r="D88" s="34">
        <f aca="true" t="shared" si="34" ref="D88:R88">SUM(D90)</f>
        <v>685963</v>
      </c>
      <c r="E88" s="34">
        <f t="shared" si="34"/>
        <v>441647</v>
      </c>
      <c r="F88" s="34">
        <f t="shared" si="34"/>
        <v>869</v>
      </c>
      <c r="G88" s="34">
        <f t="shared" si="34"/>
        <v>172274</v>
      </c>
      <c r="H88" s="34">
        <f t="shared" si="34"/>
        <v>171405</v>
      </c>
      <c r="I88" s="34">
        <f t="shared" si="34"/>
        <v>80768</v>
      </c>
      <c r="J88" s="34">
        <f t="shared" si="34"/>
        <v>869</v>
      </c>
      <c r="K88" s="34">
        <f t="shared" si="34"/>
        <v>503465</v>
      </c>
      <c r="L88" s="34">
        <f t="shared" si="34"/>
        <v>503465</v>
      </c>
      <c r="M88" s="34">
        <f t="shared" si="34"/>
        <v>360879</v>
      </c>
      <c r="N88" s="34">
        <f t="shared" si="34"/>
        <v>0</v>
      </c>
      <c r="O88" s="34">
        <f t="shared" si="34"/>
        <v>11093</v>
      </c>
      <c r="P88" s="34">
        <f t="shared" si="34"/>
        <v>11093</v>
      </c>
      <c r="Q88" s="34">
        <f t="shared" si="34"/>
        <v>0</v>
      </c>
      <c r="R88" s="35">
        <f t="shared" si="34"/>
        <v>0</v>
      </c>
    </row>
    <row r="89" spans="1:18" ht="12" customHeight="1">
      <c r="A89" s="104">
        <v>77</v>
      </c>
      <c r="B89" s="83"/>
      <c r="C89" s="36"/>
      <c r="D89" s="36"/>
      <c r="E89" s="36"/>
      <c r="F89" s="36"/>
      <c r="G89" s="37"/>
      <c r="H89" s="37"/>
      <c r="I89" s="37"/>
      <c r="J89" s="37"/>
      <c r="K89" s="37"/>
      <c r="L89" s="37"/>
      <c r="M89" s="37"/>
      <c r="N89" s="37"/>
      <c r="O89" s="37"/>
      <c r="P89" s="40"/>
      <c r="Q89" s="40"/>
      <c r="R89" s="41"/>
    </row>
    <row r="90" spans="1:18" ht="13.5" customHeight="1">
      <c r="A90" s="104">
        <v>78</v>
      </c>
      <c r="B90" s="83" t="s">
        <v>134</v>
      </c>
      <c r="C90" s="34">
        <f>SUM(C91:C93)</f>
        <v>686832</v>
      </c>
      <c r="D90" s="34">
        <f aca="true" t="shared" si="35" ref="D90:R90">SUM(D91:D93)</f>
        <v>685963</v>
      </c>
      <c r="E90" s="34">
        <f t="shared" si="35"/>
        <v>441647</v>
      </c>
      <c r="F90" s="34">
        <f t="shared" si="35"/>
        <v>869</v>
      </c>
      <c r="G90" s="34">
        <f t="shared" si="35"/>
        <v>172274</v>
      </c>
      <c r="H90" s="34">
        <f t="shared" si="35"/>
        <v>171405</v>
      </c>
      <c r="I90" s="34">
        <f t="shared" si="35"/>
        <v>80768</v>
      </c>
      <c r="J90" s="34">
        <f t="shared" si="35"/>
        <v>869</v>
      </c>
      <c r="K90" s="34">
        <f t="shared" si="35"/>
        <v>503465</v>
      </c>
      <c r="L90" s="34">
        <f t="shared" si="35"/>
        <v>503465</v>
      </c>
      <c r="M90" s="34">
        <f t="shared" si="35"/>
        <v>360879</v>
      </c>
      <c r="N90" s="34">
        <f t="shared" si="35"/>
        <v>0</v>
      </c>
      <c r="O90" s="34">
        <f t="shared" si="35"/>
        <v>11093</v>
      </c>
      <c r="P90" s="34">
        <f t="shared" si="35"/>
        <v>11093</v>
      </c>
      <c r="Q90" s="34">
        <f t="shared" si="35"/>
        <v>0</v>
      </c>
      <c r="R90" s="35">
        <f t="shared" si="35"/>
        <v>0</v>
      </c>
    </row>
    <row r="91" spans="1:18" ht="15" customHeight="1">
      <c r="A91" s="104">
        <v>79</v>
      </c>
      <c r="B91" s="84" t="s">
        <v>97</v>
      </c>
      <c r="C91" s="36">
        <f aca="true" t="shared" si="36" ref="C91:F93">SUM(G91+K91+O91)</f>
        <v>426843</v>
      </c>
      <c r="D91" s="36">
        <f t="shared" si="36"/>
        <v>426843</v>
      </c>
      <c r="E91" s="36">
        <f t="shared" si="36"/>
        <v>276955</v>
      </c>
      <c r="F91" s="36">
        <f t="shared" si="36"/>
        <v>0</v>
      </c>
      <c r="G91" s="40">
        <f>SUM(H91+J91)</f>
        <v>98383</v>
      </c>
      <c r="H91" s="37">
        <f>SUM(110750-12367)</f>
        <v>98383</v>
      </c>
      <c r="I91" s="37">
        <v>47323</v>
      </c>
      <c r="J91" s="37">
        <v>0</v>
      </c>
      <c r="K91" s="40">
        <f>SUM(L91+N91)</f>
        <v>317657</v>
      </c>
      <c r="L91" s="37">
        <f>SUM(305290+12367)</f>
        <v>317657</v>
      </c>
      <c r="M91" s="37">
        <v>229632</v>
      </c>
      <c r="N91" s="37"/>
      <c r="O91" s="40">
        <f>SUM(P91+R91)</f>
        <v>10803</v>
      </c>
      <c r="P91" s="37">
        <v>10803</v>
      </c>
      <c r="Q91" s="37">
        <v>0</v>
      </c>
      <c r="R91" s="38">
        <v>0</v>
      </c>
    </row>
    <row r="92" spans="1:18" ht="24.75" customHeight="1">
      <c r="A92" s="104">
        <v>80</v>
      </c>
      <c r="B92" s="84" t="s">
        <v>98</v>
      </c>
      <c r="C92" s="36">
        <f t="shared" si="36"/>
        <v>35687</v>
      </c>
      <c r="D92" s="36">
        <f t="shared" si="36"/>
        <v>35687</v>
      </c>
      <c r="E92" s="36">
        <f t="shared" si="36"/>
        <v>18918</v>
      </c>
      <c r="F92" s="36">
        <f t="shared" si="36"/>
        <v>0</v>
      </c>
      <c r="G92" s="40">
        <f>SUM(H92+J92)</f>
        <v>18015</v>
      </c>
      <c r="H92" s="37">
        <v>18015</v>
      </c>
      <c r="I92" s="37">
        <v>5801</v>
      </c>
      <c r="J92" s="37">
        <v>0</v>
      </c>
      <c r="K92" s="40">
        <f>SUM(L92+N92)</f>
        <v>17672</v>
      </c>
      <c r="L92" s="37">
        <v>17672</v>
      </c>
      <c r="M92" s="37">
        <v>13117</v>
      </c>
      <c r="N92" s="37"/>
      <c r="O92" s="40">
        <f>SUM(P92+R92)</f>
        <v>0</v>
      </c>
      <c r="P92" s="37"/>
      <c r="Q92" s="37"/>
      <c r="R92" s="38"/>
    </row>
    <row r="93" spans="1:18" ht="38.25">
      <c r="A93" s="104">
        <v>81</v>
      </c>
      <c r="B93" s="84" t="s">
        <v>160</v>
      </c>
      <c r="C93" s="36">
        <f t="shared" si="36"/>
        <v>224302</v>
      </c>
      <c r="D93" s="36">
        <f t="shared" si="36"/>
        <v>223433</v>
      </c>
      <c r="E93" s="36">
        <f t="shared" si="36"/>
        <v>145774</v>
      </c>
      <c r="F93" s="36">
        <f t="shared" si="36"/>
        <v>869</v>
      </c>
      <c r="G93" s="40">
        <f>SUM(H93+J93)</f>
        <v>55876</v>
      </c>
      <c r="H93" s="37">
        <f>SUM(66447-11440)</f>
        <v>55007</v>
      </c>
      <c r="I93" s="37">
        <v>27644</v>
      </c>
      <c r="J93" s="37">
        <v>869</v>
      </c>
      <c r="K93" s="40">
        <f>SUM(L93+N93)</f>
        <v>168136</v>
      </c>
      <c r="L93" s="37">
        <f>SUM(156696+11440)</f>
        <v>168136</v>
      </c>
      <c r="M93" s="37">
        <v>118130</v>
      </c>
      <c r="N93" s="37"/>
      <c r="O93" s="40">
        <f>SUM(P93+R93)</f>
        <v>290</v>
      </c>
      <c r="P93" s="37">
        <v>290</v>
      </c>
      <c r="Q93" s="37">
        <v>0</v>
      </c>
      <c r="R93" s="38">
        <v>0</v>
      </c>
    </row>
    <row r="94" spans="1:18" ht="12.75">
      <c r="A94" s="104">
        <v>82</v>
      </c>
      <c r="B94" s="84"/>
      <c r="C94" s="36"/>
      <c r="D94" s="36"/>
      <c r="E94" s="36"/>
      <c r="F94" s="36"/>
      <c r="G94" s="40"/>
      <c r="H94" s="37"/>
      <c r="I94" s="37"/>
      <c r="J94" s="37"/>
      <c r="K94" s="40"/>
      <c r="L94" s="37"/>
      <c r="M94" s="37"/>
      <c r="N94" s="37"/>
      <c r="O94" s="40"/>
      <c r="P94" s="37"/>
      <c r="Q94" s="37"/>
      <c r="R94" s="38"/>
    </row>
    <row r="95" spans="1:18" ht="25.5">
      <c r="A95" s="104">
        <v>83</v>
      </c>
      <c r="B95" s="85" t="s">
        <v>109</v>
      </c>
      <c r="C95" s="34">
        <f>SUM(C97)</f>
        <v>130210</v>
      </c>
      <c r="D95" s="34">
        <f aca="true" t="shared" si="37" ref="D95:R95">SUM(D97)</f>
        <v>129341</v>
      </c>
      <c r="E95" s="34">
        <f t="shared" si="37"/>
        <v>90796</v>
      </c>
      <c r="F95" s="34">
        <f t="shared" si="37"/>
        <v>869</v>
      </c>
      <c r="G95" s="34">
        <f t="shared" si="37"/>
        <v>101194</v>
      </c>
      <c r="H95" s="34">
        <f t="shared" si="37"/>
        <v>101194</v>
      </c>
      <c r="I95" s="34">
        <f t="shared" si="37"/>
        <v>75942</v>
      </c>
      <c r="J95" s="34">
        <f t="shared" si="37"/>
        <v>0</v>
      </c>
      <c r="K95" s="34">
        <f t="shared" si="37"/>
        <v>19459</v>
      </c>
      <c r="L95" s="34">
        <f t="shared" si="37"/>
        <v>19459</v>
      </c>
      <c r="M95" s="34">
        <f t="shared" si="37"/>
        <v>14854</v>
      </c>
      <c r="N95" s="34">
        <f t="shared" si="37"/>
        <v>0</v>
      </c>
      <c r="O95" s="34">
        <f t="shared" si="37"/>
        <v>9557</v>
      </c>
      <c r="P95" s="34">
        <f t="shared" si="37"/>
        <v>8688</v>
      </c>
      <c r="Q95" s="34">
        <f t="shared" si="37"/>
        <v>0</v>
      </c>
      <c r="R95" s="35">
        <f t="shared" si="37"/>
        <v>869</v>
      </c>
    </row>
    <row r="96" spans="1:18" ht="12.75">
      <c r="A96" s="104">
        <v>84</v>
      </c>
      <c r="B96" s="85"/>
      <c r="C96" s="36"/>
      <c r="D96" s="36"/>
      <c r="E96" s="36"/>
      <c r="F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1:18" ht="12.75">
      <c r="A97" s="104">
        <v>85</v>
      </c>
      <c r="B97" s="83" t="s">
        <v>135</v>
      </c>
      <c r="C97" s="34">
        <f>SUM(C98)</f>
        <v>130210</v>
      </c>
      <c r="D97" s="34">
        <f aca="true" t="shared" si="38" ref="D97:R97">SUM(D98)</f>
        <v>129341</v>
      </c>
      <c r="E97" s="34">
        <f t="shared" si="38"/>
        <v>90796</v>
      </c>
      <c r="F97" s="34">
        <f t="shared" si="38"/>
        <v>869</v>
      </c>
      <c r="G97" s="34">
        <f t="shared" si="38"/>
        <v>101194</v>
      </c>
      <c r="H97" s="34">
        <f t="shared" si="38"/>
        <v>101194</v>
      </c>
      <c r="I97" s="34">
        <f t="shared" si="38"/>
        <v>75942</v>
      </c>
      <c r="J97" s="34">
        <f t="shared" si="38"/>
        <v>0</v>
      </c>
      <c r="K97" s="34">
        <f t="shared" si="38"/>
        <v>19459</v>
      </c>
      <c r="L97" s="34">
        <f t="shared" si="38"/>
        <v>19459</v>
      </c>
      <c r="M97" s="34">
        <f t="shared" si="38"/>
        <v>14854</v>
      </c>
      <c r="N97" s="34">
        <f t="shared" si="38"/>
        <v>0</v>
      </c>
      <c r="O97" s="34">
        <f t="shared" si="38"/>
        <v>9557</v>
      </c>
      <c r="P97" s="34">
        <f t="shared" si="38"/>
        <v>8688</v>
      </c>
      <c r="Q97" s="34">
        <f t="shared" si="38"/>
        <v>0</v>
      </c>
      <c r="R97" s="35">
        <f t="shared" si="38"/>
        <v>869</v>
      </c>
    </row>
    <row r="98" spans="1:18" ht="12.75">
      <c r="A98" s="104">
        <v>86</v>
      </c>
      <c r="B98" s="84" t="s">
        <v>108</v>
      </c>
      <c r="C98" s="36">
        <f>SUM(G98,K98,O98)</f>
        <v>130210</v>
      </c>
      <c r="D98" s="36">
        <f>SUM(H98,L98,P98)</f>
        <v>129341</v>
      </c>
      <c r="E98" s="36">
        <f>SUM(I98,M98,Q98)</f>
        <v>90796</v>
      </c>
      <c r="F98" s="36">
        <f>SUM(J98,N98,R98)</f>
        <v>869</v>
      </c>
      <c r="G98" s="40">
        <f>SUM(H98,J98)</f>
        <v>101194</v>
      </c>
      <c r="H98" s="37">
        <f>SUM(114777-13583)</f>
        <v>101194</v>
      </c>
      <c r="I98" s="37">
        <f>SUM(86310-10368)</f>
        <v>75942</v>
      </c>
      <c r="J98" s="37">
        <v>0</v>
      </c>
      <c r="K98" s="40">
        <f>SUM(L98,N98)</f>
        <v>19459</v>
      </c>
      <c r="L98" s="37">
        <f>SUM(5876+13583)</f>
        <v>19459</v>
      </c>
      <c r="M98" s="37">
        <f>SUM(4486+10368)</f>
        <v>14854</v>
      </c>
      <c r="N98" s="40"/>
      <c r="O98" s="40">
        <f>SUM(P98+R98)</f>
        <v>9557</v>
      </c>
      <c r="P98" s="37">
        <v>8688</v>
      </c>
      <c r="Q98" s="37">
        <v>0</v>
      </c>
      <c r="R98" s="38">
        <v>869</v>
      </c>
    </row>
    <row r="99" spans="1:18" ht="13.5" thickBot="1">
      <c r="A99" s="104">
        <v>87</v>
      </c>
      <c r="B99" s="98"/>
      <c r="C99" s="94"/>
      <c r="D99" s="94"/>
      <c r="E99" s="94"/>
      <c r="F99" s="94"/>
      <c r="G99" s="95"/>
      <c r="H99" s="93"/>
      <c r="I99" s="93"/>
      <c r="J99" s="93"/>
      <c r="K99" s="95"/>
      <c r="L99" s="95"/>
      <c r="M99" s="95"/>
      <c r="N99" s="95"/>
      <c r="O99" s="95"/>
      <c r="P99" s="93"/>
      <c r="Q99" s="93"/>
      <c r="R99" s="96"/>
    </row>
    <row r="100" spans="1:18" ht="51.75" customHeight="1" thickBot="1">
      <c r="A100" s="104">
        <v>88</v>
      </c>
      <c r="B100" s="97" t="s">
        <v>147</v>
      </c>
      <c r="C100" s="91">
        <f>SUM(C101+C110+C115+C120)</f>
        <v>349545</v>
      </c>
      <c r="D100" s="91">
        <f aca="true" t="shared" si="39" ref="D100:R100">SUM(D101+D110+D115+D120)</f>
        <v>348676</v>
      </c>
      <c r="E100" s="91">
        <f t="shared" si="39"/>
        <v>168204</v>
      </c>
      <c r="F100" s="91">
        <f t="shared" si="39"/>
        <v>869</v>
      </c>
      <c r="G100" s="91">
        <f t="shared" si="39"/>
        <v>325994</v>
      </c>
      <c r="H100" s="91">
        <f t="shared" si="39"/>
        <v>325125</v>
      </c>
      <c r="I100" s="91">
        <f t="shared" si="39"/>
        <v>163541</v>
      </c>
      <c r="J100" s="91">
        <f t="shared" si="39"/>
        <v>869</v>
      </c>
      <c r="K100" s="91">
        <f t="shared" si="39"/>
        <v>15408</v>
      </c>
      <c r="L100" s="91">
        <f t="shared" si="39"/>
        <v>15408</v>
      </c>
      <c r="M100" s="91">
        <f t="shared" si="39"/>
        <v>4489</v>
      </c>
      <c r="N100" s="91">
        <f t="shared" si="39"/>
        <v>0</v>
      </c>
      <c r="O100" s="91">
        <f t="shared" si="39"/>
        <v>8143</v>
      </c>
      <c r="P100" s="91">
        <f t="shared" si="39"/>
        <v>8143</v>
      </c>
      <c r="Q100" s="91">
        <f t="shared" si="39"/>
        <v>174</v>
      </c>
      <c r="R100" s="92">
        <f t="shared" si="39"/>
        <v>0</v>
      </c>
    </row>
    <row r="101" spans="1:18" ht="12.75">
      <c r="A101" s="104">
        <v>89</v>
      </c>
      <c r="B101" s="30" t="s">
        <v>118</v>
      </c>
      <c r="C101" s="88">
        <f>SUM(C102)</f>
        <v>71546</v>
      </c>
      <c r="D101" s="88">
        <f aca="true" t="shared" si="40" ref="D101:R101">SUM(D102)</f>
        <v>71546</v>
      </c>
      <c r="E101" s="88">
        <f t="shared" si="40"/>
        <v>1721</v>
      </c>
      <c r="F101" s="88">
        <f t="shared" si="40"/>
        <v>0</v>
      </c>
      <c r="G101" s="88">
        <f t="shared" si="40"/>
        <v>71546</v>
      </c>
      <c r="H101" s="88">
        <f t="shared" si="40"/>
        <v>71546</v>
      </c>
      <c r="I101" s="88">
        <f t="shared" si="40"/>
        <v>1721</v>
      </c>
      <c r="J101" s="88">
        <f t="shared" si="40"/>
        <v>0</v>
      </c>
      <c r="K101" s="88">
        <f t="shared" si="40"/>
        <v>0</v>
      </c>
      <c r="L101" s="88">
        <f t="shared" si="40"/>
        <v>0</v>
      </c>
      <c r="M101" s="88">
        <f t="shared" si="40"/>
        <v>0</v>
      </c>
      <c r="N101" s="88">
        <f t="shared" si="40"/>
        <v>0</v>
      </c>
      <c r="O101" s="88">
        <f t="shared" si="40"/>
        <v>0</v>
      </c>
      <c r="P101" s="88">
        <f t="shared" si="40"/>
        <v>0</v>
      </c>
      <c r="Q101" s="88">
        <f t="shared" si="40"/>
        <v>0</v>
      </c>
      <c r="R101" s="89">
        <f t="shared" si="40"/>
        <v>0</v>
      </c>
    </row>
    <row r="102" spans="1:18" ht="12.75">
      <c r="A102" s="104">
        <v>90</v>
      </c>
      <c r="B102" s="83" t="s">
        <v>135</v>
      </c>
      <c r="C102" s="34">
        <f>SUM(C103:C108)</f>
        <v>71546</v>
      </c>
      <c r="D102" s="34">
        <f aca="true" t="shared" si="41" ref="D102:R102">SUM(D103:D108)</f>
        <v>71546</v>
      </c>
      <c r="E102" s="34">
        <f t="shared" si="41"/>
        <v>1721</v>
      </c>
      <c r="F102" s="34">
        <f t="shared" si="41"/>
        <v>0</v>
      </c>
      <c r="G102" s="40">
        <f t="shared" si="41"/>
        <v>71546</v>
      </c>
      <c r="H102" s="40">
        <f t="shared" si="41"/>
        <v>71546</v>
      </c>
      <c r="I102" s="40">
        <f t="shared" si="41"/>
        <v>1721</v>
      </c>
      <c r="J102" s="40">
        <f t="shared" si="41"/>
        <v>0</v>
      </c>
      <c r="K102" s="40">
        <f t="shared" si="41"/>
        <v>0</v>
      </c>
      <c r="L102" s="40">
        <f t="shared" si="41"/>
        <v>0</v>
      </c>
      <c r="M102" s="40">
        <f t="shared" si="41"/>
        <v>0</v>
      </c>
      <c r="N102" s="40">
        <f t="shared" si="41"/>
        <v>0</v>
      </c>
      <c r="O102" s="40">
        <f t="shared" si="41"/>
        <v>0</v>
      </c>
      <c r="P102" s="40">
        <f t="shared" si="41"/>
        <v>0</v>
      </c>
      <c r="Q102" s="40">
        <f t="shared" si="41"/>
        <v>0</v>
      </c>
      <c r="R102" s="41">
        <f t="shared" si="41"/>
        <v>0</v>
      </c>
    </row>
    <row r="103" spans="1:18" ht="12.75">
      <c r="A103" s="104">
        <v>91</v>
      </c>
      <c r="B103" s="53" t="s">
        <v>68</v>
      </c>
      <c r="C103" s="36">
        <f aca="true" t="shared" si="42" ref="C103:F108">SUM(G103,K103,O103)</f>
        <v>30307</v>
      </c>
      <c r="D103" s="36">
        <f t="shared" si="42"/>
        <v>30307</v>
      </c>
      <c r="E103" s="36">
        <f t="shared" si="42"/>
        <v>0</v>
      </c>
      <c r="F103" s="36">
        <f t="shared" si="42"/>
        <v>0</v>
      </c>
      <c r="G103" s="40">
        <f aca="true" t="shared" si="43" ref="G103:G108">SUM(H103+J103)</f>
        <v>30307</v>
      </c>
      <c r="H103" s="37">
        <v>30307</v>
      </c>
      <c r="I103" s="37">
        <v>0</v>
      </c>
      <c r="J103" s="37">
        <v>0</v>
      </c>
      <c r="K103" s="40">
        <f aca="true" t="shared" si="44" ref="K103:K108">SUM(L103+N103)</f>
        <v>0</v>
      </c>
      <c r="L103" s="37"/>
      <c r="M103" s="37"/>
      <c r="N103" s="37"/>
      <c r="O103" s="40">
        <f aca="true" t="shared" si="45" ref="O103:O108">SUM(P103,R103)</f>
        <v>0</v>
      </c>
      <c r="P103" s="37"/>
      <c r="Q103" s="37"/>
      <c r="R103" s="38"/>
    </row>
    <row r="104" spans="1:18" ht="12.75">
      <c r="A104" s="104">
        <v>92</v>
      </c>
      <c r="B104" s="37" t="s">
        <v>18</v>
      </c>
      <c r="C104" s="36">
        <f t="shared" si="42"/>
        <v>24733</v>
      </c>
      <c r="D104" s="36">
        <f t="shared" si="42"/>
        <v>24733</v>
      </c>
      <c r="E104" s="36">
        <f t="shared" si="42"/>
        <v>0</v>
      </c>
      <c r="F104" s="36">
        <f t="shared" si="42"/>
        <v>0</v>
      </c>
      <c r="G104" s="40">
        <f t="shared" si="43"/>
        <v>24733</v>
      </c>
      <c r="H104" s="37">
        <v>24733</v>
      </c>
      <c r="I104" s="37">
        <v>0</v>
      </c>
      <c r="J104" s="37">
        <v>0</v>
      </c>
      <c r="K104" s="40">
        <f t="shared" si="44"/>
        <v>0</v>
      </c>
      <c r="L104" s="37"/>
      <c r="M104" s="37"/>
      <c r="N104" s="37"/>
      <c r="O104" s="40">
        <f t="shared" si="45"/>
        <v>0</v>
      </c>
      <c r="P104" s="37"/>
      <c r="Q104" s="37"/>
      <c r="R104" s="38"/>
    </row>
    <row r="105" spans="1:18" ht="12.75">
      <c r="A105" s="104">
        <v>93</v>
      </c>
      <c r="B105" s="37" t="s">
        <v>12</v>
      </c>
      <c r="C105" s="36">
        <f t="shared" si="42"/>
        <v>11831</v>
      </c>
      <c r="D105" s="36">
        <f t="shared" si="42"/>
        <v>11831</v>
      </c>
      <c r="E105" s="36">
        <f t="shared" si="42"/>
        <v>0</v>
      </c>
      <c r="F105" s="36">
        <f t="shared" si="42"/>
        <v>0</v>
      </c>
      <c r="G105" s="40">
        <f t="shared" si="43"/>
        <v>11831</v>
      </c>
      <c r="H105" s="37">
        <v>11831</v>
      </c>
      <c r="I105" s="37">
        <v>0</v>
      </c>
      <c r="J105" s="37">
        <v>0</v>
      </c>
      <c r="K105" s="40">
        <f t="shared" si="44"/>
        <v>0</v>
      </c>
      <c r="L105" s="37"/>
      <c r="M105" s="37"/>
      <c r="N105" s="37"/>
      <c r="O105" s="40">
        <f t="shared" si="45"/>
        <v>0</v>
      </c>
      <c r="P105" s="37"/>
      <c r="Q105" s="37"/>
      <c r="R105" s="38"/>
    </row>
    <row r="106" spans="1:18" ht="12.75">
      <c r="A106" s="104">
        <v>94</v>
      </c>
      <c r="B106" s="37" t="s">
        <v>5</v>
      </c>
      <c r="C106" s="36">
        <f t="shared" si="42"/>
        <v>2347</v>
      </c>
      <c r="D106" s="36">
        <f t="shared" si="42"/>
        <v>2347</v>
      </c>
      <c r="E106" s="36">
        <f t="shared" si="42"/>
        <v>1721</v>
      </c>
      <c r="F106" s="36">
        <f t="shared" si="42"/>
        <v>0</v>
      </c>
      <c r="G106" s="40">
        <f t="shared" si="43"/>
        <v>2347</v>
      </c>
      <c r="H106" s="37">
        <v>2347</v>
      </c>
      <c r="I106" s="37">
        <v>1721</v>
      </c>
      <c r="J106" s="37">
        <v>0</v>
      </c>
      <c r="K106" s="40">
        <f t="shared" si="44"/>
        <v>0</v>
      </c>
      <c r="L106" s="37"/>
      <c r="M106" s="37"/>
      <c r="N106" s="37"/>
      <c r="O106" s="40">
        <f t="shared" si="45"/>
        <v>0</v>
      </c>
      <c r="P106" s="37"/>
      <c r="Q106" s="37"/>
      <c r="R106" s="38"/>
    </row>
    <row r="107" spans="1:18" ht="12.75">
      <c r="A107" s="104">
        <v>95</v>
      </c>
      <c r="B107" s="37" t="s">
        <v>7</v>
      </c>
      <c r="C107" s="36">
        <f t="shared" si="42"/>
        <v>2205</v>
      </c>
      <c r="D107" s="36">
        <f t="shared" si="42"/>
        <v>2205</v>
      </c>
      <c r="E107" s="36">
        <f t="shared" si="42"/>
        <v>0</v>
      </c>
      <c r="F107" s="36">
        <f t="shared" si="42"/>
        <v>0</v>
      </c>
      <c r="G107" s="40">
        <f t="shared" si="43"/>
        <v>2205</v>
      </c>
      <c r="H107" s="37">
        <v>2205</v>
      </c>
      <c r="I107" s="37">
        <v>0</v>
      </c>
      <c r="J107" s="37">
        <v>0</v>
      </c>
      <c r="K107" s="40">
        <f t="shared" si="44"/>
        <v>0</v>
      </c>
      <c r="L107" s="37"/>
      <c r="M107" s="37"/>
      <c r="N107" s="37"/>
      <c r="O107" s="40">
        <f t="shared" si="45"/>
        <v>0</v>
      </c>
      <c r="P107" s="37"/>
      <c r="Q107" s="37"/>
      <c r="R107" s="38"/>
    </row>
    <row r="108" spans="1:18" ht="12.75">
      <c r="A108" s="104">
        <v>96</v>
      </c>
      <c r="B108" s="37" t="s">
        <v>6</v>
      </c>
      <c r="C108" s="36">
        <f t="shared" si="42"/>
        <v>123</v>
      </c>
      <c r="D108" s="36">
        <f t="shared" si="42"/>
        <v>123</v>
      </c>
      <c r="E108" s="36">
        <f t="shared" si="42"/>
        <v>0</v>
      </c>
      <c r="F108" s="36">
        <f t="shared" si="42"/>
        <v>0</v>
      </c>
      <c r="G108" s="40">
        <f t="shared" si="43"/>
        <v>123</v>
      </c>
      <c r="H108" s="37">
        <v>123</v>
      </c>
      <c r="I108" s="37">
        <v>0</v>
      </c>
      <c r="J108" s="37">
        <v>0</v>
      </c>
      <c r="K108" s="40">
        <f t="shared" si="44"/>
        <v>0</v>
      </c>
      <c r="L108" s="37"/>
      <c r="M108" s="37"/>
      <c r="N108" s="37"/>
      <c r="O108" s="40">
        <f t="shared" si="45"/>
        <v>0</v>
      </c>
      <c r="P108" s="37"/>
      <c r="Q108" s="37"/>
      <c r="R108" s="38"/>
    </row>
    <row r="109" spans="1:18" ht="12.75">
      <c r="A109" s="104">
        <v>97</v>
      </c>
      <c r="B109" s="37"/>
      <c r="C109" s="36"/>
      <c r="D109" s="36"/>
      <c r="E109" s="36"/>
      <c r="F109" s="36"/>
      <c r="G109" s="40"/>
      <c r="H109" s="37"/>
      <c r="I109" s="37"/>
      <c r="J109" s="37"/>
      <c r="K109" s="40"/>
      <c r="L109" s="37"/>
      <c r="M109" s="37"/>
      <c r="N109" s="37"/>
      <c r="O109" s="40"/>
      <c r="P109" s="37"/>
      <c r="Q109" s="37"/>
      <c r="R109" s="38"/>
    </row>
    <row r="110" spans="1:18" ht="12.75">
      <c r="A110" s="104">
        <v>98</v>
      </c>
      <c r="B110" s="83" t="s">
        <v>110</v>
      </c>
      <c r="C110" s="34">
        <f>SUM(C112)</f>
        <v>127486</v>
      </c>
      <c r="D110" s="34">
        <f aca="true" t="shared" si="46" ref="D110:R110">SUM(D112)</f>
        <v>126617</v>
      </c>
      <c r="E110" s="34">
        <f t="shared" si="46"/>
        <v>78381</v>
      </c>
      <c r="F110" s="34">
        <f t="shared" si="46"/>
        <v>869</v>
      </c>
      <c r="G110" s="34">
        <f t="shared" si="46"/>
        <v>124040</v>
      </c>
      <c r="H110" s="34">
        <f t="shared" si="46"/>
        <v>123171</v>
      </c>
      <c r="I110" s="34">
        <f t="shared" si="46"/>
        <v>78381</v>
      </c>
      <c r="J110" s="34">
        <f t="shared" si="46"/>
        <v>869</v>
      </c>
      <c r="K110" s="34">
        <f t="shared" si="46"/>
        <v>3012</v>
      </c>
      <c r="L110" s="34">
        <f t="shared" si="46"/>
        <v>3012</v>
      </c>
      <c r="M110" s="34">
        <f t="shared" si="46"/>
        <v>0</v>
      </c>
      <c r="N110" s="34">
        <f t="shared" si="46"/>
        <v>0</v>
      </c>
      <c r="O110" s="34">
        <f t="shared" si="46"/>
        <v>434</v>
      </c>
      <c r="P110" s="34">
        <f t="shared" si="46"/>
        <v>434</v>
      </c>
      <c r="Q110" s="34">
        <f t="shared" si="46"/>
        <v>0</v>
      </c>
      <c r="R110" s="35">
        <f t="shared" si="46"/>
        <v>0</v>
      </c>
    </row>
    <row r="111" spans="1:18" ht="12.75">
      <c r="A111" s="104">
        <v>99</v>
      </c>
      <c r="B111" s="83"/>
      <c r="C111" s="34"/>
      <c r="D111" s="34"/>
      <c r="E111" s="34"/>
      <c r="F111" s="34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1:18" ht="12.75">
      <c r="A112" s="104">
        <v>100</v>
      </c>
      <c r="B112" s="83" t="s">
        <v>135</v>
      </c>
      <c r="C112" s="34">
        <f>SUM(C113)</f>
        <v>127486</v>
      </c>
      <c r="D112" s="34">
        <f aca="true" t="shared" si="47" ref="D112:R112">SUM(D113)</f>
        <v>126617</v>
      </c>
      <c r="E112" s="34">
        <f t="shared" si="47"/>
        <v>78381</v>
      </c>
      <c r="F112" s="34">
        <f t="shared" si="47"/>
        <v>869</v>
      </c>
      <c r="G112" s="34">
        <f t="shared" si="47"/>
        <v>124040</v>
      </c>
      <c r="H112" s="34">
        <f t="shared" si="47"/>
        <v>123171</v>
      </c>
      <c r="I112" s="34">
        <f t="shared" si="47"/>
        <v>78381</v>
      </c>
      <c r="J112" s="34">
        <f t="shared" si="47"/>
        <v>869</v>
      </c>
      <c r="K112" s="34">
        <f t="shared" si="47"/>
        <v>3012</v>
      </c>
      <c r="L112" s="34">
        <f t="shared" si="47"/>
        <v>3012</v>
      </c>
      <c r="M112" s="34">
        <f t="shared" si="47"/>
        <v>0</v>
      </c>
      <c r="N112" s="34">
        <f t="shared" si="47"/>
        <v>0</v>
      </c>
      <c r="O112" s="34">
        <f t="shared" si="47"/>
        <v>434</v>
      </c>
      <c r="P112" s="34">
        <f t="shared" si="47"/>
        <v>434</v>
      </c>
      <c r="Q112" s="34">
        <f t="shared" si="47"/>
        <v>0</v>
      </c>
      <c r="R112" s="35">
        <f t="shared" si="47"/>
        <v>0</v>
      </c>
    </row>
    <row r="113" spans="1:18" ht="15" customHeight="1">
      <c r="A113" s="104">
        <v>101</v>
      </c>
      <c r="B113" s="37" t="s">
        <v>3</v>
      </c>
      <c r="C113" s="36">
        <f>SUM(G113+K113+O113)</f>
        <v>127486</v>
      </c>
      <c r="D113" s="36">
        <f>SUM(H113+L113+P113)</f>
        <v>126617</v>
      </c>
      <c r="E113" s="36">
        <f>SUM(I113+M113+Q113)</f>
        <v>78381</v>
      </c>
      <c r="F113" s="36">
        <f>SUM(J113+N113+R113)</f>
        <v>869</v>
      </c>
      <c r="G113" s="40">
        <f>SUM(H113+J113)</f>
        <v>124040</v>
      </c>
      <c r="H113" s="37">
        <v>123171</v>
      </c>
      <c r="I113" s="37">
        <v>78381</v>
      </c>
      <c r="J113" s="37">
        <v>869</v>
      </c>
      <c r="K113" s="40">
        <f>SUM(L113+N113)</f>
        <v>3012</v>
      </c>
      <c r="L113" s="40">
        <v>3012</v>
      </c>
      <c r="M113" s="40"/>
      <c r="N113" s="40"/>
      <c r="O113" s="40">
        <f>SUM(P113+R113)</f>
        <v>434</v>
      </c>
      <c r="P113" s="37">
        <v>434</v>
      </c>
      <c r="Q113" s="37">
        <v>0</v>
      </c>
      <c r="R113" s="38">
        <v>0</v>
      </c>
    </row>
    <row r="114" spans="1:18" ht="15" customHeight="1">
      <c r="A114" s="104">
        <v>102</v>
      </c>
      <c r="B114" s="37"/>
      <c r="C114" s="34"/>
      <c r="D114" s="34"/>
      <c r="E114" s="34"/>
      <c r="F114" s="3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1:18" ht="15" customHeight="1">
      <c r="A115" s="104">
        <v>103</v>
      </c>
      <c r="B115" s="40" t="s">
        <v>111</v>
      </c>
      <c r="C115" s="34">
        <f>SUM(C117)</f>
        <v>113343</v>
      </c>
      <c r="D115" s="34">
        <f aca="true" t="shared" si="48" ref="D115:R115">SUM(D117)</f>
        <v>113343</v>
      </c>
      <c r="E115" s="34">
        <f t="shared" si="48"/>
        <v>66509</v>
      </c>
      <c r="F115" s="34">
        <f t="shared" si="48"/>
        <v>0</v>
      </c>
      <c r="G115" s="34">
        <f t="shared" si="48"/>
        <v>95410</v>
      </c>
      <c r="H115" s="34">
        <f t="shared" si="48"/>
        <v>95410</v>
      </c>
      <c r="I115" s="34">
        <f t="shared" si="48"/>
        <v>61846</v>
      </c>
      <c r="J115" s="34">
        <f t="shared" si="48"/>
        <v>0</v>
      </c>
      <c r="K115" s="34">
        <f t="shared" si="48"/>
        <v>11527</v>
      </c>
      <c r="L115" s="34">
        <f t="shared" si="48"/>
        <v>11527</v>
      </c>
      <c r="M115" s="34">
        <f t="shared" si="48"/>
        <v>4489</v>
      </c>
      <c r="N115" s="34">
        <f t="shared" si="48"/>
        <v>0</v>
      </c>
      <c r="O115" s="34">
        <f t="shared" si="48"/>
        <v>6406</v>
      </c>
      <c r="P115" s="34">
        <f t="shared" si="48"/>
        <v>6406</v>
      </c>
      <c r="Q115" s="34">
        <f t="shared" si="48"/>
        <v>174</v>
      </c>
      <c r="R115" s="35">
        <f t="shared" si="48"/>
        <v>0</v>
      </c>
    </row>
    <row r="116" spans="1:18" ht="15" customHeight="1">
      <c r="A116" s="104">
        <v>104</v>
      </c>
      <c r="B116" s="40"/>
      <c r="C116" s="34"/>
      <c r="D116" s="34"/>
      <c r="E116" s="34"/>
      <c r="F116" s="34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1:18" ht="12.75">
      <c r="A117" s="104">
        <v>105</v>
      </c>
      <c r="B117" s="83" t="s">
        <v>135</v>
      </c>
      <c r="C117" s="34">
        <f>SUM(C118)</f>
        <v>113343</v>
      </c>
      <c r="D117" s="34">
        <f aca="true" t="shared" si="49" ref="D117:R117">SUM(D118)</f>
        <v>113343</v>
      </c>
      <c r="E117" s="34">
        <f t="shared" si="49"/>
        <v>66509</v>
      </c>
      <c r="F117" s="34">
        <f t="shared" si="49"/>
        <v>0</v>
      </c>
      <c r="G117" s="34">
        <f t="shared" si="49"/>
        <v>95410</v>
      </c>
      <c r="H117" s="34">
        <f t="shared" si="49"/>
        <v>95410</v>
      </c>
      <c r="I117" s="34">
        <f t="shared" si="49"/>
        <v>61846</v>
      </c>
      <c r="J117" s="34">
        <f t="shared" si="49"/>
        <v>0</v>
      </c>
      <c r="K117" s="34">
        <f t="shared" si="49"/>
        <v>11527</v>
      </c>
      <c r="L117" s="34">
        <f t="shared" si="49"/>
        <v>11527</v>
      </c>
      <c r="M117" s="34">
        <f t="shared" si="49"/>
        <v>4489</v>
      </c>
      <c r="N117" s="34">
        <f t="shared" si="49"/>
        <v>0</v>
      </c>
      <c r="O117" s="34">
        <f t="shared" si="49"/>
        <v>6406</v>
      </c>
      <c r="P117" s="34">
        <f t="shared" si="49"/>
        <v>6406</v>
      </c>
      <c r="Q117" s="34">
        <f t="shared" si="49"/>
        <v>174</v>
      </c>
      <c r="R117" s="35">
        <f t="shared" si="49"/>
        <v>0</v>
      </c>
    </row>
    <row r="118" spans="1:18" ht="15" customHeight="1">
      <c r="A118" s="104">
        <v>106</v>
      </c>
      <c r="B118" s="37" t="s">
        <v>112</v>
      </c>
      <c r="C118" s="36">
        <f>SUM(G118+K118+O118)</f>
        <v>113343</v>
      </c>
      <c r="D118" s="36">
        <f>SUM(H118+L118+P118)</f>
        <v>113343</v>
      </c>
      <c r="E118" s="36">
        <f>SUM(I118+M118+Q118)</f>
        <v>66509</v>
      </c>
      <c r="F118" s="36">
        <f>SUM(J118+N118+R118)</f>
        <v>0</v>
      </c>
      <c r="G118" s="40">
        <f>SUM(H118+J118)</f>
        <v>95410</v>
      </c>
      <c r="H118" s="37">
        <v>95410</v>
      </c>
      <c r="I118" s="37">
        <v>61846</v>
      </c>
      <c r="J118" s="37">
        <v>0</v>
      </c>
      <c r="K118" s="40">
        <f>SUM(L118+N118)</f>
        <v>11527</v>
      </c>
      <c r="L118" s="40">
        <v>11527</v>
      </c>
      <c r="M118" s="40">
        <v>4489</v>
      </c>
      <c r="N118" s="40"/>
      <c r="O118" s="40">
        <f>SUM(P118+R118)</f>
        <v>6406</v>
      </c>
      <c r="P118" s="37">
        <v>6406</v>
      </c>
      <c r="Q118" s="37">
        <v>174</v>
      </c>
      <c r="R118" s="38">
        <v>0</v>
      </c>
    </row>
    <row r="119" spans="1:18" ht="15" customHeight="1">
      <c r="A119" s="104">
        <v>107</v>
      </c>
      <c r="B119" s="40"/>
      <c r="C119" s="34"/>
      <c r="D119" s="34"/>
      <c r="E119" s="34"/>
      <c r="F119" s="34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1:18" ht="15" customHeight="1">
      <c r="A120" s="104">
        <v>108</v>
      </c>
      <c r="B120" s="40" t="s">
        <v>113</v>
      </c>
      <c r="C120" s="34">
        <f>SUM(C122)</f>
        <v>37170</v>
      </c>
      <c r="D120" s="34">
        <f aca="true" t="shared" si="50" ref="D120:R120">SUM(D122)</f>
        <v>37170</v>
      </c>
      <c r="E120" s="34">
        <f t="shared" si="50"/>
        <v>21593</v>
      </c>
      <c r="F120" s="34">
        <f t="shared" si="50"/>
        <v>0</v>
      </c>
      <c r="G120" s="34">
        <f t="shared" si="50"/>
        <v>34998</v>
      </c>
      <c r="H120" s="34">
        <f t="shared" si="50"/>
        <v>34998</v>
      </c>
      <c r="I120" s="34">
        <f t="shared" si="50"/>
        <v>21593</v>
      </c>
      <c r="J120" s="34">
        <f t="shared" si="50"/>
        <v>0</v>
      </c>
      <c r="K120" s="34">
        <f t="shared" si="50"/>
        <v>869</v>
      </c>
      <c r="L120" s="34">
        <f t="shared" si="50"/>
        <v>869</v>
      </c>
      <c r="M120" s="34">
        <f t="shared" si="50"/>
        <v>0</v>
      </c>
      <c r="N120" s="34">
        <f t="shared" si="50"/>
        <v>0</v>
      </c>
      <c r="O120" s="34">
        <f t="shared" si="50"/>
        <v>1303</v>
      </c>
      <c r="P120" s="34">
        <f t="shared" si="50"/>
        <v>1303</v>
      </c>
      <c r="Q120" s="34">
        <f t="shared" si="50"/>
        <v>0</v>
      </c>
      <c r="R120" s="35">
        <f t="shared" si="50"/>
        <v>0</v>
      </c>
    </row>
    <row r="121" spans="1:18" ht="15" customHeight="1">
      <c r="A121" s="104">
        <v>109</v>
      </c>
      <c r="B121" s="40"/>
      <c r="C121" s="34"/>
      <c r="D121" s="34"/>
      <c r="E121" s="34"/>
      <c r="F121" s="34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1:18" ht="12.75">
      <c r="A122" s="104">
        <v>110</v>
      </c>
      <c r="B122" s="83" t="s">
        <v>135</v>
      </c>
      <c r="C122" s="34">
        <f>SUM(C123)</f>
        <v>37170</v>
      </c>
      <c r="D122" s="34">
        <f aca="true" t="shared" si="51" ref="D122:Q122">SUM(D123)</f>
        <v>37170</v>
      </c>
      <c r="E122" s="34">
        <f t="shared" si="51"/>
        <v>21593</v>
      </c>
      <c r="F122" s="34">
        <f t="shared" si="51"/>
        <v>0</v>
      </c>
      <c r="G122" s="34">
        <f t="shared" si="51"/>
        <v>34998</v>
      </c>
      <c r="H122" s="34">
        <f t="shared" si="51"/>
        <v>34998</v>
      </c>
      <c r="I122" s="34">
        <f t="shared" si="51"/>
        <v>21593</v>
      </c>
      <c r="J122" s="34">
        <f t="shared" si="51"/>
        <v>0</v>
      </c>
      <c r="K122" s="34">
        <f t="shared" si="51"/>
        <v>869</v>
      </c>
      <c r="L122" s="34">
        <f t="shared" si="51"/>
        <v>869</v>
      </c>
      <c r="M122" s="34">
        <f t="shared" si="51"/>
        <v>0</v>
      </c>
      <c r="N122" s="34">
        <f t="shared" si="51"/>
        <v>0</v>
      </c>
      <c r="O122" s="34">
        <f t="shared" si="51"/>
        <v>1303</v>
      </c>
      <c r="P122" s="34">
        <f t="shared" si="51"/>
        <v>1303</v>
      </c>
      <c r="Q122" s="34">
        <f t="shared" si="51"/>
        <v>0</v>
      </c>
      <c r="R122" s="35">
        <f>SUM(R123)</f>
        <v>0</v>
      </c>
    </row>
    <row r="123" spans="1:18" ht="15" customHeight="1">
      <c r="A123" s="104">
        <v>111</v>
      </c>
      <c r="B123" s="37" t="s">
        <v>47</v>
      </c>
      <c r="C123" s="36">
        <f>SUM(G123+K123+O123)</f>
        <v>37170</v>
      </c>
      <c r="D123" s="36">
        <f>SUM(H123+L123+P123)</f>
        <v>37170</v>
      </c>
      <c r="E123" s="36">
        <f>SUM(I123+M123+Q123)</f>
        <v>21593</v>
      </c>
      <c r="F123" s="36">
        <f>SUM(J123+N123+R123)</f>
        <v>0</v>
      </c>
      <c r="G123" s="40">
        <f>SUM(H123+J123)</f>
        <v>34998</v>
      </c>
      <c r="H123" s="37">
        <v>34998</v>
      </c>
      <c r="I123" s="37">
        <v>21593</v>
      </c>
      <c r="J123" s="37"/>
      <c r="K123" s="40">
        <f>SUM(L123+N123)</f>
        <v>869</v>
      </c>
      <c r="L123" s="40">
        <v>869</v>
      </c>
      <c r="M123" s="40"/>
      <c r="N123" s="40"/>
      <c r="O123" s="40">
        <f>SUM(P123+R123)</f>
        <v>1303</v>
      </c>
      <c r="P123" s="37">
        <v>1303</v>
      </c>
      <c r="Q123" s="37">
        <v>0</v>
      </c>
      <c r="R123" s="38"/>
    </row>
    <row r="124" spans="1:18" ht="13.5" thickBot="1">
      <c r="A124" s="104">
        <v>112</v>
      </c>
      <c r="B124" s="93"/>
      <c r="C124" s="94"/>
      <c r="D124" s="94"/>
      <c r="E124" s="94"/>
      <c r="F124" s="94"/>
      <c r="G124" s="95"/>
      <c r="H124" s="93"/>
      <c r="I124" s="93"/>
      <c r="J124" s="93"/>
      <c r="K124" s="95"/>
      <c r="L124" s="93"/>
      <c r="M124" s="93"/>
      <c r="N124" s="93"/>
      <c r="O124" s="95"/>
      <c r="P124" s="93"/>
      <c r="Q124" s="93"/>
      <c r="R124" s="96"/>
    </row>
    <row r="125" spans="1:18" ht="62.25" customHeight="1" thickBot="1">
      <c r="A125" s="104">
        <v>113</v>
      </c>
      <c r="B125" s="97" t="s">
        <v>148</v>
      </c>
      <c r="C125" s="91">
        <f>SUM(C126)</f>
        <v>231774</v>
      </c>
      <c r="D125" s="91">
        <f aca="true" t="shared" si="52" ref="D125:R125">SUM(D126)</f>
        <v>62416</v>
      </c>
      <c r="E125" s="91">
        <f t="shared" si="52"/>
        <v>0</v>
      </c>
      <c r="F125" s="91">
        <f t="shared" si="52"/>
        <v>169358</v>
      </c>
      <c r="G125" s="91">
        <f t="shared" si="52"/>
        <v>128579</v>
      </c>
      <c r="H125" s="91">
        <f t="shared" si="52"/>
        <v>17145</v>
      </c>
      <c r="I125" s="91">
        <f t="shared" si="52"/>
        <v>0</v>
      </c>
      <c r="J125" s="91">
        <f t="shared" si="52"/>
        <v>111434</v>
      </c>
      <c r="K125" s="91">
        <f t="shared" si="52"/>
        <v>103195</v>
      </c>
      <c r="L125" s="91">
        <f t="shared" si="52"/>
        <v>45271</v>
      </c>
      <c r="M125" s="91">
        <f t="shared" si="52"/>
        <v>0</v>
      </c>
      <c r="N125" s="91">
        <f t="shared" si="52"/>
        <v>57924</v>
      </c>
      <c r="O125" s="91">
        <f t="shared" si="52"/>
        <v>0</v>
      </c>
      <c r="P125" s="91">
        <f t="shared" si="52"/>
        <v>0</v>
      </c>
      <c r="Q125" s="91">
        <f t="shared" si="52"/>
        <v>0</v>
      </c>
      <c r="R125" s="92">
        <f t="shared" si="52"/>
        <v>0</v>
      </c>
    </row>
    <row r="126" spans="1:18" ht="12.75">
      <c r="A126" s="104">
        <v>114</v>
      </c>
      <c r="B126" s="30" t="s">
        <v>118</v>
      </c>
      <c r="C126" s="88">
        <f aca="true" t="shared" si="53" ref="C126:R126">SUM(C127+C134)</f>
        <v>231774</v>
      </c>
      <c r="D126" s="88">
        <f t="shared" si="53"/>
        <v>62416</v>
      </c>
      <c r="E126" s="88">
        <f t="shared" si="53"/>
        <v>0</v>
      </c>
      <c r="F126" s="88">
        <f t="shared" si="53"/>
        <v>169358</v>
      </c>
      <c r="G126" s="88">
        <f t="shared" si="53"/>
        <v>128579</v>
      </c>
      <c r="H126" s="88">
        <f t="shared" si="53"/>
        <v>17145</v>
      </c>
      <c r="I126" s="88">
        <f t="shared" si="53"/>
        <v>0</v>
      </c>
      <c r="J126" s="88">
        <f t="shared" si="53"/>
        <v>111434</v>
      </c>
      <c r="K126" s="88">
        <f t="shared" si="53"/>
        <v>103195</v>
      </c>
      <c r="L126" s="88">
        <f t="shared" si="53"/>
        <v>45271</v>
      </c>
      <c r="M126" s="88">
        <f t="shared" si="53"/>
        <v>0</v>
      </c>
      <c r="N126" s="88">
        <f t="shared" si="53"/>
        <v>57924</v>
      </c>
      <c r="O126" s="88">
        <f t="shared" si="53"/>
        <v>0</v>
      </c>
      <c r="P126" s="88">
        <f t="shared" si="53"/>
        <v>0</v>
      </c>
      <c r="Q126" s="88">
        <f t="shared" si="53"/>
        <v>0</v>
      </c>
      <c r="R126" s="89">
        <f t="shared" si="53"/>
        <v>0</v>
      </c>
    </row>
    <row r="127" spans="1:18" ht="12" customHeight="1">
      <c r="A127" s="104">
        <v>115</v>
      </c>
      <c r="B127" s="40" t="s">
        <v>132</v>
      </c>
      <c r="C127" s="34">
        <f aca="true" t="shared" si="54" ref="C127:R127">SUM(C129:C133)</f>
        <v>173850</v>
      </c>
      <c r="D127" s="34">
        <f t="shared" si="54"/>
        <v>62416</v>
      </c>
      <c r="E127" s="34">
        <f t="shared" si="54"/>
        <v>0</v>
      </c>
      <c r="F127" s="34">
        <f t="shared" si="54"/>
        <v>111434</v>
      </c>
      <c r="G127" s="34">
        <f t="shared" si="54"/>
        <v>128579</v>
      </c>
      <c r="H127" s="34">
        <f t="shared" si="54"/>
        <v>17145</v>
      </c>
      <c r="I127" s="34">
        <f t="shared" si="54"/>
        <v>0</v>
      </c>
      <c r="J127" s="34">
        <f t="shared" si="54"/>
        <v>111434</v>
      </c>
      <c r="K127" s="34">
        <f t="shared" si="54"/>
        <v>45271</v>
      </c>
      <c r="L127" s="34">
        <f t="shared" si="54"/>
        <v>45271</v>
      </c>
      <c r="M127" s="34">
        <f t="shared" si="54"/>
        <v>0</v>
      </c>
      <c r="N127" s="34">
        <f t="shared" si="54"/>
        <v>0</v>
      </c>
      <c r="O127" s="34">
        <f t="shared" si="54"/>
        <v>0</v>
      </c>
      <c r="P127" s="34">
        <f t="shared" si="54"/>
        <v>0</v>
      </c>
      <c r="Q127" s="34">
        <f t="shared" si="54"/>
        <v>0</v>
      </c>
      <c r="R127" s="35">
        <f t="shared" si="54"/>
        <v>0</v>
      </c>
    </row>
    <row r="128" spans="1:18" ht="12" customHeight="1">
      <c r="A128" s="104">
        <v>116</v>
      </c>
      <c r="B128" s="40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1:18" ht="12.75">
      <c r="A129" s="104">
        <v>117</v>
      </c>
      <c r="B129" s="86" t="s">
        <v>154</v>
      </c>
      <c r="C129" s="36">
        <f aca="true" t="shared" si="55" ref="C129:F132">SUM(G129,K129,O129)</f>
        <v>102037</v>
      </c>
      <c r="D129" s="36">
        <f t="shared" si="55"/>
        <v>45271</v>
      </c>
      <c r="E129" s="36">
        <f t="shared" si="55"/>
        <v>0</v>
      </c>
      <c r="F129" s="36">
        <f t="shared" si="55"/>
        <v>56766</v>
      </c>
      <c r="G129" s="40">
        <f>SUM(H129+J129)</f>
        <v>56766</v>
      </c>
      <c r="H129" s="37"/>
      <c r="I129" s="37"/>
      <c r="J129" s="37">
        <v>56766</v>
      </c>
      <c r="K129" s="40">
        <f>SUM(L129+N129)</f>
        <v>45271</v>
      </c>
      <c r="L129" s="37">
        <v>45271</v>
      </c>
      <c r="M129" s="37"/>
      <c r="N129" s="37"/>
      <c r="O129" s="40">
        <f>SUM(P129+R129)</f>
        <v>0</v>
      </c>
      <c r="P129" s="37"/>
      <c r="Q129" s="37"/>
      <c r="R129" s="38"/>
    </row>
    <row r="130" spans="1:18" ht="12.75" customHeight="1">
      <c r="A130" s="104">
        <v>118</v>
      </c>
      <c r="B130" s="84" t="s">
        <v>155</v>
      </c>
      <c r="C130" s="36">
        <f t="shared" si="55"/>
        <v>17145</v>
      </c>
      <c r="D130" s="36">
        <f t="shared" si="55"/>
        <v>17145</v>
      </c>
      <c r="E130" s="36">
        <f t="shared" si="55"/>
        <v>0</v>
      </c>
      <c r="F130" s="36">
        <f t="shared" si="55"/>
        <v>0</v>
      </c>
      <c r="G130" s="40">
        <f>SUM(H130+J130)</f>
        <v>17145</v>
      </c>
      <c r="H130" s="37">
        <v>17145</v>
      </c>
      <c r="I130" s="37"/>
      <c r="J130" s="37"/>
      <c r="K130" s="40">
        <f>SUM(L130+N130)</f>
        <v>0</v>
      </c>
      <c r="L130" s="37"/>
      <c r="M130" s="37"/>
      <c r="N130" s="37"/>
      <c r="O130" s="40">
        <f>SUM(P130+R130)</f>
        <v>0</v>
      </c>
      <c r="P130" s="37"/>
      <c r="Q130" s="37"/>
      <c r="R130" s="38"/>
    </row>
    <row r="131" spans="1:18" ht="12.75" customHeight="1">
      <c r="A131" s="104">
        <v>119</v>
      </c>
      <c r="B131" s="37" t="s">
        <v>66</v>
      </c>
      <c r="C131" s="36">
        <f t="shared" si="55"/>
        <v>45695</v>
      </c>
      <c r="D131" s="36">
        <f t="shared" si="55"/>
        <v>0</v>
      </c>
      <c r="E131" s="36">
        <f t="shared" si="55"/>
        <v>0</v>
      </c>
      <c r="F131" s="36">
        <f t="shared" si="55"/>
        <v>45695</v>
      </c>
      <c r="G131" s="40">
        <f>SUM(H131+J131)</f>
        <v>45695</v>
      </c>
      <c r="H131" s="37"/>
      <c r="I131" s="37"/>
      <c r="J131" s="37">
        <v>45695</v>
      </c>
      <c r="K131" s="40">
        <f>SUM(L131+N131)</f>
        <v>0</v>
      </c>
      <c r="L131" s="37"/>
      <c r="M131" s="37"/>
      <c r="N131" s="37"/>
      <c r="O131" s="40">
        <f>SUM(P131+R131)</f>
        <v>0</v>
      </c>
      <c r="P131" s="37"/>
      <c r="Q131" s="37"/>
      <c r="R131" s="38"/>
    </row>
    <row r="132" spans="1:18" ht="27.75" customHeight="1">
      <c r="A132" s="104">
        <v>120</v>
      </c>
      <c r="B132" s="113" t="s">
        <v>162</v>
      </c>
      <c r="C132" s="36">
        <f t="shared" si="55"/>
        <v>8973</v>
      </c>
      <c r="D132" s="36">
        <f t="shared" si="55"/>
        <v>0</v>
      </c>
      <c r="E132" s="36">
        <f t="shared" si="55"/>
        <v>0</v>
      </c>
      <c r="F132" s="36">
        <f t="shared" si="55"/>
        <v>8973</v>
      </c>
      <c r="G132" s="40">
        <f>SUM(H132+J132)</f>
        <v>8973</v>
      </c>
      <c r="H132" s="37"/>
      <c r="I132" s="37"/>
      <c r="J132" s="37">
        <v>8973</v>
      </c>
      <c r="K132" s="40">
        <f>SUM(L132+N132)</f>
        <v>0</v>
      </c>
      <c r="L132" s="37"/>
      <c r="M132" s="37"/>
      <c r="N132" s="37"/>
      <c r="O132" s="40">
        <f>SUM(P132+R132)</f>
        <v>0</v>
      </c>
      <c r="P132" s="37"/>
      <c r="Q132" s="37"/>
      <c r="R132" s="38"/>
    </row>
    <row r="133" spans="1:18" ht="12.75">
      <c r="A133" s="104">
        <v>121</v>
      </c>
      <c r="B133" s="86"/>
      <c r="C133" s="36">
        <f>SUM(G133,K133,O133)</f>
        <v>0</v>
      </c>
      <c r="D133" s="36">
        <f>SUM(H133,L133,P133)</f>
        <v>0</v>
      </c>
      <c r="E133" s="36">
        <f>SUM(I133,M133,Q133)</f>
        <v>0</v>
      </c>
      <c r="F133" s="36">
        <f>SUM(J133,N133,R133)</f>
        <v>0</v>
      </c>
      <c r="G133" s="40">
        <f>SUM(H133+J133)</f>
        <v>0</v>
      </c>
      <c r="H133" s="37"/>
      <c r="I133" s="37">
        <v>0</v>
      </c>
      <c r="J133" s="37"/>
      <c r="K133" s="40">
        <f>SUM(L133+N133)</f>
        <v>0</v>
      </c>
      <c r="L133" s="37"/>
      <c r="M133" s="37"/>
      <c r="N133" s="37"/>
      <c r="O133" s="40">
        <f>SUM(P133+R133)</f>
        <v>0</v>
      </c>
      <c r="P133" s="37"/>
      <c r="Q133" s="37"/>
      <c r="R133" s="38"/>
    </row>
    <row r="134" spans="1:18" ht="12.75" customHeight="1">
      <c r="A134" s="104">
        <v>122</v>
      </c>
      <c r="B134" s="83" t="s">
        <v>137</v>
      </c>
      <c r="C134" s="34">
        <f>SUM(C135)</f>
        <v>57924</v>
      </c>
      <c r="D134" s="34">
        <f aca="true" t="shared" si="56" ref="D134:R134">SUM(D135)</f>
        <v>0</v>
      </c>
      <c r="E134" s="34">
        <f t="shared" si="56"/>
        <v>0</v>
      </c>
      <c r="F134" s="34">
        <f t="shared" si="56"/>
        <v>57924</v>
      </c>
      <c r="G134" s="34">
        <f t="shared" si="56"/>
        <v>0</v>
      </c>
      <c r="H134" s="34">
        <f t="shared" si="56"/>
        <v>0</v>
      </c>
      <c r="I134" s="34">
        <f t="shared" si="56"/>
        <v>0</v>
      </c>
      <c r="J134" s="34">
        <f t="shared" si="56"/>
        <v>0</v>
      </c>
      <c r="K134" s="34">
        <f t="shared" si="56"/>
        <v>57924</v>
      </c>
      <c r="L134" s="34">
        <f t="shared" si="56"/>
        <v>0</v>
      </c>
      <c r="M134" s="34">
        <f t="shared" si="56"/>
        <v>0</v>
      </c>
      <c r="N134" s="34">
        <f t="shared" si="56"/>
        <v>57924</v>
      </c>
      <c r="O134" s="34">
        <f t="shared" si="56"/>
        <v>0</v>
      </c>
      <c r="P134" s="34">
        <f t="shared" si="56"/>
        <v>0</v>
      </c>
      <c r="Q134" s="34">
        <f t="shared" si="56"/>
        <v>0</v>
      </c>
      <c r="R134" s="35">
        <f t="shared" si="56"/>
        <v>0</v>
      </c>
    </row>
    <row r="135" spans="1:18" ht="51">
      <c r="A135" s="104">
        <v>123</v>
      </c>
      <c r="B135" s="84" t="s">
        <v>117</v>
      </c>
      <c r="C135" s="36">
        <f>SUM(G135,K135,O135)</f>
        <v>57924</v>
      </c>
      <c r="D135" s="36">
        <f>SUM(H135,L135,P135)</f>
        <v>0</v>
      </c>
      <c r="E135" s="36">
        <f>SUM(I135,M135,Q135)</f>
        <v>0</v>
      </c>
      <c r="F135" s="36">
        <f>SUM(J135,N135,R135)</f>
        <v>57924</v>
      </c>
      <c r="G135" s="40">
        <f>SUM(H135+J135)</f>
        <v>0</v>
      </c>
      <c r="H135" s="37"/>
      <c r="I135" s="37"/>
      <c r="J135" s="37"/>
      <c r="K135" s="40">
        <f>SUM(L135+N135)</f>
        <v>57924</v>
      </c>
      <c r="L135" s="37">
        <v>0</v>
      </c>
      <c r="M135" s="37">
        <v>0</v>
      </c>
      <c r="N135" s="37">
        <v>57924</v>
      </c>
      <c r="O135" s="40">
        <f>SUM(P135+R135)</f>
        <v>0</v>
      </c>
      <c r="P135" s="37"/>
      <c r="Q135" s="37"/>
      <c r="R135" s="38"/>
    </row>
    <row r="136" spans="1:18" ht="13.5" thickBot="1">
      <c r="A136" s="104">
        <v>124</v>
      </c>
      <c r="B136" s="98"/>
      <c r="C136" s="94"/>
      <c r="D136" s="94"/>
      <c r="E136" s="94"/>
      <c r="F136" s="94"/>
      <c r="G136" s="95"/>
      <c r="H136" s="93"/>
      <c r="I136" s="93"/>
      <c r="J136" s="93"/>
      <c r="K136" s="95"/>
      <c r="L136" s="93"/>
      <c r="M136" s="93"/>
      <c r="N136" s="93"/>
      <c r="O136" s="95"/>
      <c r="P136" s="93"/>
      <c r="Q136" s="93"/>
      <c r="R136" s="96"/>
    </row>
    <row r="137" spans="1:18" ht="33.75" customHeight="1" thickBot="1">
      <c r="A137" s="104">
        <v>125</v>
      </c>
      <c r="B137" s="97" t="s">
        <v>149</v>
      </c>
      <c r="C137" s="91">
        <f>SUM(C138)</f>
        <v>754938</v>
      </c>
      <c r="D137" s="91">
        <f aca="true" t="shared" si="57" ref="D137:R137">SUM(D138)</f>
        <v>615665</v>
      </c>
      <c r="E137" s="91">
        <f t="shared" si="57"/>
        <v>82044</v>
      </c>
      <c r="F137" s="91">
        <f t="shared" si="57"/>
        <v>139273</v>
      </c>
      <c r="G137" s="91">
        <f t="shared" si="57"/>
        <v>542817</v>
      </c>
      <c r="H137" s="91">
        <f t="shared" si="57"/>
        <v>403544</v>
      </c>
      <c r="I137" s="91">
        <f t="shared" si="57"/>
        <v>82044</v>
      </c>
      <c r="J137" s="91">
        <f t="shared" si="57"/>
        <v>139273</v>
      </c>
      <c r="K137" s="91">
        <f t="shared" si="57"/>
        <v>202617</v>
      </c>
      <c r="L137" s="91">
        <f t="shared" si="57"/>
        <v>202617</v>
      </c>
      <c r="M137" s="91">
        <f t="shared" si="57"/>
        <v>0</v>
      </c>
      <c r="N137" s="91">
        <f t="shared" si="57"/>
        <v>0</v>
      </c>
      <c r="O137" s="91">
        <f t="shared" si="57"/>
        <v>9504</v>
      </c>
      <c r="P137" s="91">
        <f t="shared" si="57"/>
        <v>9504</v>
      </c>
      <c r="Q137" s="91">
        <f t="shared" si="57"/>
        <v>0</v>
      </c>
      <c r="R137" s="92">
        <f t="shared" si="57"/>
        <v>0</v>
      </c>
    </row>
    <row r="138" spans="1:18" ht="12.75">
      <c r="A138" s="104">
        <v>126</v>
      </c>
      <c r="B138" s="30" t="s">
        <v>118</v>
      </c>
      <c r="C138" s="88">
        <f aca="true" t="shared" si="58" ref="C138:R138">SUM(C139+C150+C154+C158)</f>
        <v>754938</v>
      </c>
      <c r="D138" s="88">
        <f t="shared" si="58"/>
        <v>615665</v>
      </c>
      <c r="E138" s="88">
        <f t="shared" si="58"/>
        <v>82044</v>
      </c>
      <c r="F138" s="88">
        <f t="shared" si="58"/>
        <v>139273</v>
      </c>
      <c r="G138" s="88">
        <f t="shared" si="58"/>
        <v>542817</v>
      </c>
      <c r="H138" s="88">
        <f t="shared" si="58"/>
        <v>403544</v>
      </c>
      <c r="I138" s="88">
        <f t="shared" si="58"/>
        <v>82044</v>
      </c>
      <c r="J138" s="88">
        <f t="shared" si="58"/>
        <v>139273</v>
      </c>
      <c r="K138" s="88">
        <f t="shared" si="58"/>
        <v>202617</v>
      </c>
      <c r="L138" s="88">
        <f t="shared" si="58"/>
        <v>202617</v>
      </c>
      <c r="M138" s="88">
        <f t="shared" si="58"/>
        <v>0</v>
      </c>
      <c r="N138" s="88">
        <f t="shared" si="58"/>
        <v>0</v>
      </c>
      <c r="O138" s="88">
        <f t="shared" si="58"/>
        <v>9504</v>
      </c>
      <c r="P138" s="88">
        <f t="shared" si="58"/>
        <v>9504</v>
      </c>
      <c r="Q138" s="88">
        <f t="shared" si="58"/>
        <v>0</v>
      </c>
      <c r="R138" s="89">
        <f t="shared" si="58"/>
        <v>0</v>
      </c>
    </row>
    <row r="139" spans="1:18" ht="12.75">
      <c r="A139" s="104">
        <v>127</v>
      </c>
      <c r="B139" s="83" t="s">
        <v>136</v>
      </c>
      <c r="C139" s="34">
        <f>SUM(C140:C149)</f>
        <v>179996</v>
      </c>
      <c r="D139" s="34">
        <f aca="true" t="shared" si="59" ref="D139:R139">SUM(D140:D149)</f>
        <v>179996</v>
      </c>
      <c r="E139" s="34">
        <f t="shared" si="59"/>
        <v>82044</v>
      </c>
      <c r="F139" s="34">
        <f t="shared" si="59"/>
        <v>0</v>
      </c>
      <c r="G139" s="34">
        <f t="shared" si="59"/>
        <v>147380</v>
      </c>
      <c r="H139" s="34">
        <f t="shared" si="59"/>
        <v>147380</v>
      </c>
      <c r="I139" s="34">
        <f t="shared" si="59"/>
        <v>82044</v>
      </c>
      <c r="J139" s="34">
        <f t="shared" si="59"/>
        <v>0</v>
      </c>
      <c r="K139" s="34">
        <f t="shared" si="59"/>
        <v>23112</v>
      </c>
      <c r="L139" s="34">
        <f t="shared" si="59"/>
        <v>23112</v>
      </c>
      <c r="M139" s="34">
        <f t="shared" si="59"/>
        <v>0</v>
      </c>
      <c r="N139" s="34">
        <f t="shared" si="59"/>
        <v>0</v>
      </c>
      <c r="O139" s="34">
        <f t="shared" si="59"/>
        <v>9504</v>
      </c>
      <c r="P139" s="34">
        <f t="shared" si="59"/>
        <v>9504</v>
      </c>
      <c r="Q139" s="34">
        <f t="shared" si="59"/>
        <v>0</v>
      </c>
      <c r="R139" s="35">
        <f t="shared" si="59"/>
        <v>0</v>
      </c>
    </row>
    <row r="140" spans="1:18" ht="12.75">
      <c r="A140" s="104">
        <v>128</v>
      </c>
      <c r="B140" s="37" t="s">
        <v>52</v>
      </c>
      <c r="C140" s="36">
        <f aca="true" t="shared" si="60" ref="C140:F144">SUM(G140,K140,O140)</f>
        <v>13518</v>
      </c>
      <c r="D140" s="36">
        <f t="shared" si="60"/>
        <v>13518</v>
      </c>
      <c r="E140" s="36">
        <f t="shared" si="60"/>
        <v>0</v>
      </c>
      <c r="F140" s="36">
        <f t="shared" si="60"/>
        <v>0</v>
      </c>
      <c r="G140" s="40">
        <f>SUM(H140+J140)</f>
        <v>11722</v>
      </c>
      <c r="H140" s="37">
        <v>11722</v>
      </c>
      <c r="I140" s="37"/>
      <c r="J140" s="37"/>
      <c r="K140" s="40">
        <f>SUM(L140+N140)</f>
        <v>1796</v>
      </c>
      <c r="L140" s="37">
        <v>1796</v>
      </c>
      <c r="M140" s="37"/>
      <c r="N140" s="37"/>
      <c r="O140" s="40">
        <f>SUM(P140,R140)</f>
        <v>0</v>
      </c>
      <c r="P140" s="37"/>
      <c r="Q140" s="37"/>
      <c r="R140" s="38"/>
    </row>
    <row r="141" spans="1:18" ht="12.75">
      <c r="A141" s="104">
        <v>129</v>
      </c>
      <c r="B141" s="37" t="s">
        <v>53</v>
      </c>
      <c r="C141" s="36">
        <f t="shared" si="60"/>
        <v>1544</v>
      </c>
      <c r="D141" s="36">
        <f t="shared" si="60"/>
        <v>1544</v>
      </c>
      <c r="E141" s="36">
        <f t="shared" si="60"/>
        <v>0</v>
      </c>
      <c r="F141" s="36">
        <f t="shared" si="60"/>
        <v>0</v>
      </c>
      <c r="G141" s="40">
        <f aca="true" t="shared" si="61" ref="G141:G162">SUM(H141+J141)</f>
        <v>1544</v>
      </c>
      <c r="H141" s="37">
        <v>1544</v>
      </c>
      <c r="I141" s="37"/>
      <c r="J141" s="37"/>
      <c r="K141" s="40">
        <f aca="true" t="shared" si="62" ref="K141:K162">SUM(L141+N141)</f>
        <v>0</v>
      </c>
      <c r="L141" s="37"/>
      <c r="M141" s="37"/>
      <c r="N141" s="37"/>
      <c r="O141" s="40">
        <f aca="true" t="shared" si="63" ref="O141:O162">SUM(P141,R141)</f>
        <v>0</v>
      </c>
      <c r="P141" s="37"/>
      <c r="Q141" s="37"/>
      <c r="R141" s="38"/>
    </row>
    <row r="142" spans="1:18" ht="12.75">
      <c r="A142" s="104">
        <v>130</v>
      </c>
      <c r="B142" s="37" t="s">
        <v>100</v>
      </c>
      <c r="C142" s="36">
        <f t="shared" si="60"/>
        <v>1714</v>
      </c>
      <c r="D142" s="36">
        <f t="shared" si="60"/>
        <v>1714</v>
      </c>
      <c r="E142" s="36">
        <f t="shared" si="60"/>
        <v>0</v>
      </c>
      <c r="F142" s="36">
        <f t="shared" si="60"/>
        <v>0</v>
      </c>
      <c r="G142" s="40">
        <f t="shared" si="61"/>
        <v>1714</v>
      </c>
      <c r="H142" s="37">
        <v>1714</v>
      </c>
      <c r="I142" s="37"/>
      <c r="J142" s="37"/>
      <c r="K142" s="40">
        <f t="shared" si="62"/>
        <v>0</v>
      </c>
      <c r="L142" s="37"/>
      <c r="M142" s="37"/>
      <c r="N142" s="37"/>
      <c r="O142" s="40">
        <f t="shared" si="63"/>
        <v>0</v>
      </c>
      <c r="P142" s="37"/>
      <c r="Q142" s="37"/>
      <c r="R142" s="38"/>
    </row>
    <row r="143" spans="1:18" ht="12.75">
      <c r="A143" s="104">
        <v>131</v>
      </c>
      <c r="B143" s="37" t="s">
        <v>55</v>
      </c>
      <c r="C143" s="36">
        <f t="shared" si="60"/>
        <v>2205</v>
      </c>
      <c r="D143" s="36">
        <f t="shared" si="60"/>
        <v>2205</v>
      </c>
      <c r="E143" s="36">
        <f t="shared" si="60"/>
        <v>0</v>
      </c>
      <c r="F143" s="36">
        <f t="shared" si="60"/>
        <v>0</v>
      </c>
      <c r="G143" s="40">
        <f t="shared" si="61"/>
        <v>699</v>
      </c>
      <c r="H143" s="37">
        <v>699</v>
      </c>
      <c r="I143" s="37"/>
      <c r="J143" s="37"/>
      <c r="K143" s="40">
        <f t="shared" si="62"/>
        <v>1506</v>
      </c>
      <c r="L143" s="37">
        <v>1506</v>
      </c>
      <c r="M143" s="37"/>
      <c r="N143" s="37"/>
      <c r="O143" s="40">
        <f t="shared" si="63"/>
        <v>0</v>
      </c>
      <c r="P143" s="37"/>
      <c r="Q143" s="37"/>
      <c r="R143" s="38"/>
    </row>
    <row r="144" spans="1:18" ht="12.75">
      <c r="A144" s="104">
        <v>132</v>
      </c>
      <c r="B144" s="37" t="s">
        <v>54</v>
      </c>
      <c r="C144" s="36">
        <f t="shared" si="60"/>
        <v>931</v>
      </c>
      <c r="D144" s="36">
        <f t="shared" si="60"/>
        <v>931</v>
      </c>
      <c r="E144" s="36">
        <f t="shared" si="60"/>
        <v>0</v>
      </c>
      <c r="F144" s="36">
        <f t="shared" si="60"/>
        <v>0</v>
      </c>
      <c r="G144" s="40">
        <f t="shared" si="61"/>
        <v>931</v>
      </c>
      <c r="H144" s="37">
        <v>931</v>
      </c>
      <c r="I144" s="37"/>
      <c r="J144" s="37"/>
      <c r="K144" s="40">
        <f t="shared" si="62"/>
        <v>0</v>
      </c>
      <c r="L144" s="37"/>
      <c r="M144" s="37"/>
      <c r="N144" s="37"/>
      <c r="O144" s="40">
        <f t="shared" si="63"/>
        <v>0</v>
      </c>
      <c r="P144" s="37"/>
      <c r="Q144" s="37"/>
      <c r="R144" s="38"/>
    </row>
    <row r="145" spans="1:18" ht="12.75">
      <c r="A145" s="104">
        <v>133</v>
      </c>
      <c r="B145" s="37" t="s">
        <v>70</v>
      </c>
      <c r="C145" s="36">
        <f aca="true" t="shared" si="64" ref="C145:F149">SUM(G145,K145,O145)</f>
        <v>66241</v>
      </c>
      <c r="D145" s="36">
        <f t="shared" si="64"/>
        <v>66241</v>
      </c>
      <c r="E145" s="36">
        <f t="shared" si="64"/>
        <v>33806</v>
      </c>
      <c r="F145" s="36">
        <f t="shared" si="64"/>
        <v>0</v>
      </c>
      <c r="G145" s="40">
        <f t="shared" si="61"/>
        <v>56764</v>
      </c>
      <c r="H145" s="37">
        <v>56764</v>
      </c>
      <c r="I145" s="37">
        <v>33806</v>
      </c>
      <c r="J145" s="37"/>
      <c r="K145" s="40">
        <f t="shared" si="62"/>
        <v>6198</v>
      </c>
      <c r="L145" s="37">
        <v>6198</v>
      </c>
      <c r="M145" s="37"/>
      <c r="N145" s="37"/>
      <c r="O145" s="40">
        <f t="shared" si="63"/>
        <v>3279</v>
      </c>
      <c r="P145" s="37">
        <v>3279</v>
      </c>
      <c r="Q145" s="37">
        <v>0</v>
      </c>
      <c r="R145" s="38">
        <v>0</v>
      </c>
    </row>
    <row r="146" spans="1:18" ht="12.75">
      <c r="A146" s="104">
        <v>134</v>
      </c>
      <c r="B146" s="37" t="s">
        <v>50</v>
      </c>
      <c r="C146" s="36">
        <f t="shared" si="64"/>
        <v>27530</v>
      </c>
      <c r="D146" s="36">
        <f t="shared" si="64"/>
        <v>27530</v>
      </c>
      <c r="E146" s="36">
        <f t="shared" si="64"/>
        <v>12629</v>
      </c>
      <c r="F146" s="36">
        <f t="shared" si="64"/>
        <v>0</v>
      </c>
      <c r="G146" s="40">
        <f t="shared" si="61"/>
        <v>22758</v>
      </c>
      <c r="H146" s="37">
        <v>22758</v>
      </c>
      <c r="I146" s="37">
        <v>12629</v>
      </c>
      <c r="J146" s="37"/>
      <c r="K146" s="40">
        <f t="shared" si="62"/>
        <v>405</v>
      </c>
      <c r="L146" s="37">
        <v>405</v>
      </c>
      <c r="M146" s="37"/>
      <c r="N146" s="37"/>
      <c r="O146" s="40">
        <f t="shared" si="63"/>
        <v>4367</v>
      </c>
      <c r="P146" s="37">
        <v>4367</v>
      </c>
      <c r="Q146" s="37">
        <v>0</v>
      </c>
      <c r="R146" s="38">
        <v>0</v>
      </c>
    </row>
    <row r="147" spans="1:18" ht="12.75">
      <c r="A147" s="104">
        <v>135</v>
      </c>
      <c r="B147" s="37" t="s">
        <v>49</v>
      </c>
      <c r="C147" s="36">
        <f t="shared" si="64"/>
        <v>23150</v>
      </c>
      <c r="D147" s="36">
        <f t="shared" si="64"/>
        <v>23150</v>
      </c>
      <c r="E147" s="36">
        <f t="shared" si="64"/>
        <v>10602</v>
      </c>
      <c r="F147" s="36">
        <f t="shared" si="64"/>
        <v>0</v>
      </c>
      <c r="G147" s="40">
        <f t="shared" si="61"/>
        <v>10841</v>
      </c>
      <c r="H147" s="37">
        <v>10841</v>
      </c>
      <c r="I147" s="37">
        <v>10602</v>
      </c>
      <c r="J147" s="37"/>
      <c r="K147" s="40">
        <f t="shared" si="62"/>
        <v>11440</v>
      </c>
      <c r="L147" s="37">
        <v>11440</v>
      </c>
      <c r="M147" s="37"/>
      <c r="N147" s="37"/>
      <c r="O147" s="40">
        <f t="shared" si="63"/>
        <v>869</v>
      </c>
      <c r="P147" s="37">
        <v>869</v>
      </c>
      <c r="Q147" s="37">
        <v>0</v>
      </c>
      <c r="R147" s="38">
        <v>0</v>
      </c>
    </row>
    <row r="148" spans="1:18" ht="12.75">
      <c r="A148" s="104">
        <v>136</v>
      </c>
      <c r="B148" s="37" t="s">
        <v>48</v>
      </c>
      <c r="C148" s="36">
        <f t="shared" si="64"/>
        <v>18917</v>
      </c>
      <c r="D148" s="36">
        <f t="shared" si="64"/>
        <v>18917</v>
      </c>
      <c r="E148" s="36">
        <f t="shared" si="64"/>
        <v>10630</v>
      </c>
      <c r="F148" s="36">
        <f t="shared" si="64"/>
        <v>0</v>
      </c>
      <c r="G148" s="40">
        <f t="shared" si="61"/>
        <v>17465</v>
      </c>
      <c r="H148" s="37">
        <v>17465</v>
      </c>
      <c r="I148" s="37">
        <v>10630</v>
      </c>
      <c r="J148" s="37"/>
      <c r="K148" s="40">
        <f t="shared" si="62"/>
        <v>811</v>
      </c>
      <c r="L148" s="37">
        <v>811</v>
      </c>
      <c r="M148" s="37"/>
      <c r="N148" s="37"/>
      <c r="O148" s="40">
        <f t="shared" si="63"/>
        <v>641</v>
      </c>
      <c r="P148" s="37">
        <v>641</v>
      </c>
      <c r="Q148" s="37">
        <v>0</v>
      </c>
      <c r="R148" s="38">
        <v>0</v>
      </c>
    </row>
    <row r="149" spans="1:18" ht="12.75">
      <c r="A149" s="104">
        <v>137</v>
      </c>
      <c r="B149" s="37" t="s">
        <v>51</v>
      </c>
      <c r="C149" s="36">
        <f t="shared" si="64"/>
        <v>24246</v>
      </c>
      <c r="D149" s="36">
        <f t="shared" si="64"/>
        <v>24246</v>
      </c>
      <c r="E149" s="36">
        <f t="shared" si="64"/>
        <v>14377</v>
      </c>
      <c r="F149" s="36">
        <f t="shared" si="64"/>
        <v>0</v>
      </c>
      <c r="G149" s="40">
        <f t="shared" si="61"/>
        <v>22942</v>
      </c>
      <c r="H149" s="37">
        <v>22942</v>
      </c>
      <c r="I149" s="37">
        <v>14377</v>
      </c>
      <c r="J149" s="37"/>
      <c r="K149" s="40">
        <f t="shared" si="62"/>
        <v>956</v>
      </c>
      <c r="L149" s="37">
        <v>956</v>
      </c>
      <c r="M149" s="37"/>
      <c r="N149" s="37"/>
      <c r="O149" s="40">
        <f t="shared" si="63"/>
        <v>348</v>
      </c>
      <c r="P149" s="37">
        <v>348</v>
      </c>
      <c r="Q149" s="37">
        <v>0</v>
      </c>
      <c r="R149" s="38">
        <v>0</v>
      </c>
    </row>
    <row r="150" spans="1:18" ht="12.75">
      <c r="A150" s="104">
        <v>138</v>
      </c>
      <c r="B150" s="40" t="s">
        <v>129</v>
      </c>
      <c r="C150" s="34">
        <f>SUM(C151:C153)</f>
        <v>5772</v>
      </c>
      <c r="D150" s="34">
        <f aca="true" t="shared" si="65" ref="D150:R150">SUM(D151:D153)</f>
        <v>5772</v>
      </c>
      <c r="E150" s="34">
        <f t="shared" si="65"/>
        <v>0</v>
      </c>
      <c r="F150" s="34">
        <f t="shared" si="65"/>
        <v>0</v>
      </c>
      <c r="G150" s="34">
        <f t="shared" si="65"/>
        <v>4961</v>
      </c>
      <c r="H150" s="34">
        <f t="shared" si="65"/>
        <v>4961</v>
      </c>
      <c r="I150" s="34">
        <f t="shared" si="65"/>
        <v>0</v>
      </c>
      <c r="J150" s="34">
        <f t="shared" si="65"/>
        <v>0</v>
      </c>
      <c r="K150" s="34">
        <f t="shared" si="65"/>
        <v>811</v>
      </c>
      <c r="L150" s="34">
        <f t="shared" si="65"/>
        <v>811</v>
      </c>
      <c r="M150" s="34">
        <f t="shared" si="65"/>
        <v>0</v>
      </c>
      <c r="N150" s="34">
        <f t="shared" si="65"/>
        <v>0</v>
      </c>
      <c r="O150" s="34">
        <f t="shared" si="65"/>
        <v>0</v>
      </c>
      <c r="P150" s="34">
        <f t="shared" si="65"/>
        <v>0</v>
      </c>
      <c r="Q150" s="34">
        <f t="shared" si="65"/>
        <v>0</v>
      </c>
      <c r="R150" s="35">
        <f t="shared" si="65"/>
        <v>0</v>
      </c>
    </row>
    <row r="151" spans="1:18" ht="39" customHeight="1">
      <c r="A151" s="104">
        <v>139</v>
      </c>
      <c r="B151" s="84" t="s">
        <v>26</v>
      </c>
      <c r="C151" s="36">
        <f aca="true" t="shared" si="66" ref="C151:F162">SUM(G151,K151,O151)</f>
        <v>3745</v>
      </c>
      <c r="D151" s="36">
        <f t="shared" si="66"/>
        <v>3745</v>
      </c>
      <c r="E151" s="36">
        <f t="shared" si="66"/>
        <v>0</v>
      </c>
      <c r="F151" s="36">
        <f t="shared" si="66"/>
        <v>0</v>
      </c>
      <c r="G151" s="40">
        <f t="shared" si="61"/>
        <v>2934</v>
      </c>
      <c r="H151" s="37">
        <v>2934</v>
      </c>
      <c r="I151" s="37"/>
      <c r="J151" s="37">
        <v>0</v>
      </c>
      <c r="K151" s="40">
        <f t="shared" si="62"/>
        <v>811</v>
      </c>
      <c r="L151" s="37">
        <v>811</v>
      </c>
      <c r="M151" s="37"/>
      <c r="N151" s="37"/>
      <c r="O151" s="40">
        <f t="shared" si="63"/>
        <v>0</v>
      </c>
      <c r="P151" s="37"/>
      <c r="Q151" s="37"/>
      <c r="R151" s="38"/>
    </row>
    <row r="152" spans="1:18" ht="26.25" customHeight="1">
      <c r="A152" s="104">
        <v>140</v>
      </c>
      <c r="B152" s="84" t="s">
        <v>37</v>
      </c>
      <c r="C152" s="36">
        <f t="shared" si="66"/>
        <v>0</v>
      </c>
      <c r="D152" s="36">
        <f t="shared" si="66"/>
        <v>0</v>
      </c>
      <c r="E152" s="36">
        <f t="shared" si="66"/>
        <v>0</v>
      </c>
      <c r="F152" s="36">
        <f t="shared" si="66"/>
        <v>0</v>
      </c>
      <c r="G152" s="40">
        <f t="shared" si="61"/>
        <v>0</v>
      </c>
      <c r="H152" s="37"/>
      <c r="I152" s="37">
        <v>0</v>
      </c>
      <c r="J152" s="37">
        <v>0</v>
      </c>
      <c r="K152" s="40">
        <f t="shared" si="62"/>
        <v>0</v>
      </c>
      <c r="L152" s="37"/>
      <c r="M152" s="37"/>
      <c r="N152" s="37"/>
      <c r="O152" s="40">
        <f t="shared" si="63"/>
        <v>0</v>
      </c>
      <c r="P152" s="37"/>
      <c r="Q152" s="37"/>
      <c r="R152" s="38"/>
    </row>
    <row r="153" spans="1:18" ht="14.25" customHeight="1">
      <c r="A153" s="104">
        <v>141</v>
      </c>
      <c r="B153" s="84" t="s">
        <v>124</v>
      </c>
      <c r="C153" s="36">
        <f t="shared" si="66"/>
        <v>2027</v>
      </c>
      <c r="D153" s="36">
        <f t="shared" si="66"/>
        <v>2027</v>
      </c>
      <c r="E153" s="36">
        <f t="shared" si="66"/>
        <v>0</v>
      </c>
      <c r="F153" s="36">
        <f t="shared" si="66"/>
        <v>0</v>
      </c>
      <c r="G153" s="40">
        <f t="shared" si="61"/>
        <v>2027</v>
      </c>
      <c r="H153" s="37">
        <v>2027</v>
      </c>
      <c r="I153" s="37"/>
      <c r="J153" s="37">
        <v>0</v>
      </c>
      <c r="K153" s="40">
        <f t="shared" si="62"/>
        <v>0</v>
      </c>
      <c r="L153" s="37"/>
      <c r="M153" s="37"/>
      <c r="N153" s="37"/>
      <c r="O153" s="40">
        <f t="shared" si="63"/>
        <v>0</v>
      </c>
      <c r="P153" s="37"/>
      <c r="Q153" s="37"/>
      <c r="R153" s="38"/>
    </row>
    <row r="154" spans="1:18" ht="15" customHeight="1">
      <c r="A154" s="104">
        <v>142</v>
      </c>
      <c r="B154" s="40" t="s">
        <v>132</v>
      </c>
      <c r="C154" s="34">
        <f aca="true" t="shared" si="67" ref="C154:R154">SUM(C155:C157)</f>
        <v>224589</v>
      </c>
      <c r="D154" s="34">
        <f t="shared" si="67"/>
        <v>185490</v>
      </c>
      <c r="E154" s="34">
        <f t="shared" si="67"/>
        <v>0</v>
      </c>
      <c r="F154" s="34">
        <f t="shared" si="67"/>
        <v>39099</v>
      </c>
      <c r="G154" s="34">
        <f t="shared" si="67"/>
        <v>45895</v>
      </c>
      <c r="H154" s="34">
        <f t="shared" si="67"/>
        <v>6796</v>
      </c>
      <c r="I154" s="34">
        <f t="shared" si="67"/>
        <v>0</v>
      </c>
      <c r="J154" s="34">
        <f t="shared" si="67"/>
        <v>39099</v>
      </c>
      <c r="K154" s="34">
        <f t="shared" si="67"/>
        <v>178694</v>
      </c>
      <c r="L154" s="34">
        <f t="shared" si="67"/>
        <v>178694</v>
      </c>
      <c r="M154" s="34">
        <f t="shared" si="67"/>
        <v>0</v>
      </c>
      <c r="N154" s="34">
        <f t="shared" si="67"/>
        <v>0</v>
      </c>
      <c r="O154" s="34">
        <f t="shared" si="67"/>
        <v>0</v>
      </c>
      <c r="P154" s="34">
        <f t="shared" si="67"/>
        <v>0</v>
      </c>
      <c r="Q154" s="34">
        <f t="shared" si="67"/>
        <v>0</v>
      </c>
      <c r="R154" s="35">
        <f t="shared" si="67"/>
        <v>0</v>
      </c>
    </row>
    <row r="155" spans="1:18" ht="27" customHeight="1">
      <c r="A155" s="104">
        <v>143</v>
      </c>
      <c r="B155" s="84" t="s">
        <v>20</v>
      </c>
      <c r="C155" s="36">
        <f>SUM(G155,K155,O155)</f>
        <v>59428</v>
      </c>
      <c r="D155" s="36">
        <f>SUM(H155,L155,P155)</f>
        <v>59428</v>
      </c>
      <c r="E155" s="36">
        <f>SUM(I155,M155,Q155)</f>
        <v>0</v>
      </c>
      <c r="F155" s="36">
        <f>SUM(J155,N155,R155)</f>
        <v>0</v>
      </c>
      <c r="G155" s="40">
        <f>SUM(H155+J155)</f>
        <v>0</v>
      </c>
      <c r="H155" s="37"/>
      <c r="I155" s="37"/>
      <c r="J155" s="37"/>
      <c r="K155" s="40">
        <f>SUM(L155+N155)</f>
        <v>59428</v>
      </c>
      <c r="L155" s="37">
        <v>59428</v>
      </c>
      <c r="M155" s="37"/>
      <c r="N155" s="37"/>
      <c r="O155" s="40">
        <f>SUM(P155,R155)</f>
        <v>0</v>
      </c>
      <c r="P155" s="37"/>
      <c r="Q155" s="37"/>
      <c r="R155" s="38"/>
    </row>
    <row r="156" spans="1:18" ht="13.5" customHeight="1">
      <c r="A156" s="104">
        <v>144</v>
      </c>
      <c r="B156" s="37" t="s">
        <v>75</v>
      </c>
      <c r="C156" s="36">
        <f t="shared" si="66"/>
        <v>97892</v>
      </c>
      <c r="D156" s="36">
        <f t="shared" si="66"/>
        <v>97892</v>
      </c>
      <c r="E156" s="36">
        <f t="shared" si="66"/>
        <v>0</v>
      </c>
      <c r="F156" s="36">
        <f t="shared" si="66"/>
        <v>0</v>
      </c>
      <c r="G156" s="40">
        <f t="shared" si="61"/>
        <v>0</v>
      </c>
      <c r="H156" s="37"/>
      <c r="I156" s="37"/>
      <c r="J156" s="37"/>
      <c r="K156" s="40">
        <f t="shared" si="62"/>
        <v>97892</v>
      </c>
      <c r="L156" s="37">
        <v>97892</v>
      </c>
      <c r="M156" s="37"/>
      <c r="N156" s="37"/>
      <c r="O156" s="40">
        <f t="shared" si="63"/>
        <v>0</v>
      </c>
      <c r="P156" s="37"/>
      <c r="Q156" s="37"/>
      <c r="R156" s="38"/>
    </row>
    <row r="157" spans="1:18" ht="15.75" customHeight="1">
      <c r="A157" s="104">
        <v>145</v>
      </c>
      <c r="B157" s="84" t="s">
        <v>123</v>
      </c>
      <c r="C157" s="36">
        <f>SUM(G157,K157,O157)</f>
        <v>67269</v>
      </c>
      <c r="D157" s="36">
        <f>SUM(H157,L157,P157)</f>
        <v>28170</v>
      </c>
      <c r="E157" s="36">
        <f>SUM(I157,M157,Q157)</f>
        <v>0</v>
      </c>
      <c r="F157" s="36">
        <f>SUM(J157,N157,R157)</f>
        <v>39099</v>
      </c>
      <c r="G157" s="40">
        <f t="shared" si="61"/>
        <v>45895</v>
      </c>
      <c r="H157" s="37">
        <v>6796</v>
      </c>
      <c r="I157" s="37">
        <v>0</v>
      </c>
      <c r="J157" s="37">
        <v>39099</v>
      </c>
      <c r="K157" s="40">
        <f t="shared" si="62"/>
        <v>21374</v>
      </c>
      <c r="L157" s="37">
        <v>21374</v>
      </c>
      <c r="M157" s="37"/>
      <c r="N157" s="37"/>
      <c r="O157" s="40">
        <f t="shared" si="63"/>
        <v>0</v>
      </c>
      <c r="P157" s="37"/>
      <c r="Q157" s="37"/>
      <c r="R157" s="38"/>
    </row>
    <row r="158" spans="1:18" ht="15.75" customHeight="1">
      <c r="A158" s="104">
        <v>146</v>
      </c>
      <c r="B158" s="83" t="s">
        <v>139</v>
      </c>
      <c r="C158" s="34">
        <f aca="true" t="shared" si="68" ref="C158:R158">SUM(C159:C162)</f>
        <v>344581</v>
      </c>
      <c r="D158" s="34">
        <f t="shared" si="68"/>
        <v>244407</v>
      </c>
      <c r="E158" s="34">
        <f t="shared" si="68"/>
        <v>0</v>
      </c>
      <c r="F158" s="34">
        <f t="shared" si="68"/>
        <v>100174</v>
      </c>
      <c r="G158" s="34">
        <f t="shared" si="68"/>
        <v>344581</v>
      </c>
      <c r="H158" s="34">
        <f t="shared" si="68"/>
        <v>244407</v>
      </c>
      <c r="I158" s="34">
        <f t="shared" si="68"/>
        <v>0</v>
      </c>
      <c r="J158" s="34">
        <f t="shared" si="68"/>
        <v>100174</v>
      </c>
      <c r="K158" s="34">
        <f t="shared" si="68"/>
        <v>0</v>
      </c>
      <c r="L158" s="34">
        <f t="shared" si="68"/>
        <v>0</v>
      </c>
      <c r="M158" s="34">
        <f t="shared" si="68"/>
        <v>0</v>
      </c>
      <c r="N158" s="34">
        <f t="shared" si="68"/>
        <v>0</v>
      </c>
      <c r="O158" s="34">
        <f t="shared" si="68"/>
        <v>0</v>
      </c>
      <c r="P158" s="34">
        <f t="shared" si="68"/>
        <v>0</v>
      </c>
      <c r="Q158" s="34">
        <f t="shared" si="68"/>
        <v>0</v>
      </c>
      <c r="R158" s="34">
        <f t="shared" si="68"/>
        <v>0</v>
      </c>
    </row>
    <row r="159" spans="1:18" ht="25.5">
      <c r="A159" s="104">
        <v>147</v>
      </c>
      <c r="B159" s="84" t="s">
        <v>19</v>
      </c>
      <c r="C159" s="36">
        <f t="shared" si="66"/>
        <v>35895</v>
      </c>
      <c r="D159" s="36">
        <f t="shared" si="66"/>
        <v>35895</v>
      </c>
      <c r="E159" s="36">
        <f t="shared" si="66"/>
        <v>0</v>
      </c>
      <c r="F159" s="36">
        <f t="shared" si="66"/>
        <v>0</v>
      </c>
      <c r="G159" s="40">
        <f t="shared" si="61"/>
        <v>35895</v>
      </c>
      <c r="H159" s="37">
        <v>35895</v>
      </c>
      <c r="I159" s="37"/>
      <c r="J159" s="37"/>
      <c r="K159" s="40">
        <f t="shared" si="62"/>
        <v>0</v>
      </c>
      <c r="L159" s="37"/>
      <c r="M159" s="37"/>
      <c r="N159" s="37"/>
      <c r="O159" s="40">
        <f t="shared" si="63"/>
        <v>0</v>
      </c>
      <c r="P159" s="37"/>
      <c r="Q159" s="37"/>
      <c r="R159" s="38"/>
    </row>
    <row r="160" spans="1:18" ht="51">
      <c r="A160" s="104">
        <v>148</v>
      </c>
      <c r="B160" s="84" t="s">
        <v>157</v>
      </c>
      <c r="C160" s="36">
        <f t="shared" si="66"/>
        <v>22560</v>
      </c>
      <c r="D160" s="36">
        <f t="shared" si="66"/>
        <v>0</v>
      </c>
      <c r="E160" s="36">
        <f t="shared" si="66"/>
        <v>0</v>
      </c>
      <c r="F160" s="36">
        <f t="shared" si="66"/>
        <v>22560</v>
      </c>
      <c r="G160" s="40">
        <f t="shared" si="61"/>
        <v>22560</v>
      </c>
      <c r="H160" s="37"/>
      <c r="I160" s="37"/>
      <c r="J160" s="37">
        <v>22560</v>
      </c>
      <c r="K160" s="40">
        <f t="shared" si="62"/>
        <v>0</v>
      </c>
      <c r="L160" s="37"/>
      <c r="M160" s="37"/>
      <c r="N160" s="37"/>
      <c r="O160" s="40">
        <f t="shared" si="63"/>
        <v>0</v>
      </c>
      <c r="P160" s="37"/>
      <c r="Q160" s="37"/>
      <c r="R160" s="38"/>
    </row>
    <row r="161" spans="1:18" ht="38.25">
      <c r="A161" s="104">
        <v>149</v>
      </c>
      <c r="B161" s="84" t="s">
        <v>69</v>
      </c>
      <c r="C161" s="36">
        <f t="shared" si="66"/>
        <v>208512</v>
      </c>
      <c r="D161" s="36">
        <f t="shared" si="66"/>
        <v>208512</v>
      </c>
      <c r="E161" s="36">
        <f t="shared" si="66"/>
        <v>0</v>
      </c>
      <c r="F161" s="36">
        <f t="shared" si="66"/>
        <v>0</v>
      </c>
      <c r="G161" s="40">
        <f t="shared" si="61"/>
        <v>208512</v>
      </c>
      <c r="H161" s="37">
        <v>208512</v>
      </c>
      <c r="I161" s="37"/>
      <c r="J161" s="37"/>
      <c r="K161" s="40">
        <f t="shared" si="62"/>
        <v>0</v>
      </c>
      <c r="L161" s="37"/>
      <c r="M161" s="37"/>
      <c r="N161" s="37"/>
      <c r="O161" s="40">
        <f t="shared" si="63"/>
        <v>0</v>
      </c>
      <c r="P161" s="37"/>
      <c r="Q161" s="37"/>
      <c r="R161" s="38"/>
    </row>
    <row r="162" spans="1:18" ht="51">
      <c r="A162" s="104">
        <v>150</v>
      </c>
      <c r="B162" s="84" t="s">
        <v>156</v>
      </c>
      <c r="C162" s="36">
        <f t="shared" si="66"/>
        <v>77614</v>
      </c>
      <c r="D162" s="36">
        <f t="shared" si="66"/>
        <v>0</v>
      </c>
      <c r="E162" s="36">
        <f t="shared" si="66"/>
        <v>0</v>
      </c>
      <c r="F162" s="36">
        <f t="shared" si="66"/>
        <v>77614</v>
      </c>
      <c r="G162" s="40">
        <f t="shared" si="61"/>
        <v>77614</v>
      </c>
      <c r="H162" s="37"/>
      <c r="I162" s="37"/>
      <c r="J162" s="37">
        <v>77614</v>
      </c>
      <c r="K162" s="40">
        <f t="shared" si="62"/>
        <v>0</v>
      </c>
      <c r="L162" s="37"/>
      <c r="M162" s="37"/>
      <c r="N162" s="37"/>
      <c r="O162" s="40">
        <f t="shared" si="63"/>
        <v>0</v>
      </c>
      <c r="P162" s="37"/>
      <c r="Q162" s="37"/>
      <c r="R162" s="37"/>
    </row>
    <row r="163" spans="1:18" ht="15" customHeight="1" thickBot="1">
      <c r="A163" s="104">
        <v>151</v>
      </c>
      <c r="B163" s="108"/>
      <c r="C163" s="109"/>
      <c r="D163" s="109"/>
      <c r="E163" s="109"/>
      <c r="F163" s="109"/>
      <c r="G163" s="110"/>
      <c r="H163" s="111"/>
      <c r="I163" s="111"/>
      <c r="J163" s="111"/>
      <c r="K163" s="110"/>
      <c r="L163" s="111"/>
      <c r="M163" s="111"/>
      <c r="N163" s="111"/>
      <c r="O163" s="110"/>
      <c r="P163" s="111"/>
      <c r="Q163" s="111"/>
      <c r="R163" s="112"/>
    </row>
    <row r="164" spans="1:18" ht="32.25" thickBot="1">
      <c r="A164" s="104">
        <v>152</v>
      </c>
      <c r="B164" s="97" t="s">
        <v>150</v>
      </c>
      <c r="C164" s="91">
        <f>SUM(C165)</f>
        <v>12248</v>
      </c>
      <c r="D164" s="91">
        <f aca="true" t="shared" si="69" ref="D164:R164">SUM(D165)</f>
        <v>12248</v>
      </c>
      <c r="E164" s="91">
        <f t="shared" si="69"/>
        <v>0</v>
      </c>
      <c r="F164" s="91">
        <f t="shared" si="69"/>
        <v>0</v>
      </c>
      <c r="G164" s="91">
        <f t="shared" si="69"/>
        <v>12248</v>
      </c>
      <c r="H164" s="91">
        <f t="shared" si="69"/>
        <v>12248</v>
      </c>
      <c r="I164" s="91">
        <f t="shared" si="69"/>
        <v>0</v>
      </c>
      <c r="J164" s="91">
        <f t="shared" si="69"/>
        <v>0</v>
      </c>
      <c r="K164" s="91">
        <f t="shared" si="69"/>
        <v>0</v>
      </c>
      <c r="L164" s="91">
        <f t="shared" si="69"/>
        <v>0</v>
      </c>
      <c r="M164" s="91">
        <f t="shared" si="69"/>
        <v>0</v>
      </c>
      <c r="N164" s="91">
        <f t="shared" si="69"/>
        <v>0</v>
      </c>
      <c r="O164" s="91">
        <f t="shared" si="69"/>
        <v>0</v>
      </c>
      <c r="P164" s="91">
        <f t="shared" si="69"/>
        <v>0</v>
      </c>
      <c r="Q164" s="91">
        <f t="shared" si="69"/>
        <v>0</v>
      </c>
      <c r="R164" s="92">
        <f t="shared" si="69"/>
        <v>0</v>
      </c>
    </row>
    <row r="165" spans="1:18" ht="13.5" customHeight="1">
      <c r="A165" s="104">
        <v>153</v>
      </c>
      <c r="B165" s="99" t="s">
        <v>132</v>
      </c>
      <c r="C165" s="88">
        <f>SUM(C166+C167)</f>
        <v>12248</v>
      </c>
      <c r="D165" s="88">
        <f aca="true" t="shared" si="70" ref="D165:R165">SUM(D166+D167)</f>
        <v>12248</v>
      </c>
      <c r="E165" s="88">
        <f t="shared" si="70"/>
        <v>0</v>
      </c>
      <c r="F165" s="88">
        <f t="shared" si="70"/>
        <v>0</v>
      </c>
      <c r="G165" s="88">
        <f t="shared" si="70"/>
        <v>12248</v>
      </c>
      <c r="H165" s="88">
        <f t="shared" si="70"/>
        <v>12248</v>
      </c>
      <c r="I165" s="88">
        <f t="shared" si="70"/>
        <v>0</v>
      </c>
      <c r="J165" s="88">
        <f t="shared" si="70"/>
        <v>0</v>
      </c>
      <c r="K165" s="88">
        <f t="shared" si="70"/>
        <v>0</v>
      </c>
      <c r="L165" s="88">
        <f t="shared" si="70"/>
        <v>0</v>
      </c>
      <c r="M165" s="88">
        <f t="shared" si="70"/>
        <v>0</v>
      </c>
      <c r="N165" s="88">
        <f t="shared" si="70"/>
        <v>0</v>
      </c>
      <c r="O165" s="88">
        <f t="shared" si="70"/>
        <v>0</v>
      </c>
      <c r="P165" s="88">
        <f t="shared" si="70"/>
        <v>0</v>
      </c>
      <c r="Q165" s="88">
        <f t="shared" si="70"/>
        <v>0</v>
      </c>
      <c r="R165" s="89">
        <f t="shared" si="70"/>
        <v>0</v>
      </c>
    </row>
    <row r="166" spans="1:18" ht="25.5">
      <c r="A166" s="104">
        <v>154</v>
      </c>
      <c r="B166" s="84" t="s">
        <v>21</v>
      </c>
      <c r="C166" s="36">
        <f aca="true" t="shared" si="71" ref="C166:F167">SUM(G166,K166,O166)</f>
        <v>12248</v>
      </c>
      <c r="D166" s="36">
        <f t="shared" si="71"/>
        <v>12248</v>
      </c>
      <c r="E166" s="36">
        <f t="shared" si="71"/>
        <v>0</v>
      </c>
      <c r="F166" s="36">
        <f t="shared" si="71"/>
        <v>0</v>
      </c>
      <c r="G166" s="40">
        <f>SUM(H166+J166)</f>
        <v>12248</v>
      </c>
      <c r="H166" s="37">
        <v>12248</v>
      </c>
      <c r="I166" s="37">
        <v>0</v>
      </c>
      <c r="J166" s="37">
        <v>0</v>
      </c>
      <c r="K166" s="40">
        <f>SUM(L166+N166)</f>
        <v>0</v>
      </c>
      <c r="L166" s="37"/>
      <c r="M166" s="37"/>
      <c r="N166" s="37"/>
      <c r="O166" s="40">
        <f>SUM(P166,R166)</f>
        <v>0</v>
      </c>
      <c r="P166" s="37"/>
      <c r="Q166" s="37"/>
      <c r="R166" s="38"/>
    </row>
    <row r="167" spans="1:18" ht="38.25">
      <c r="A167" s="104">
        <v>155</v>
      </c>
      <c r="B167" s="84" t="s">
        <v>96</v>
      </c>
      <c r="C167" s="36">
        <f t="shared" si="71"/>
        <v>0</v>
      </c>
      <c r="D167" s="36">
        <f t="shared" si="71"/>
        <v>0</v>
      </c>
      <c r="E167" s="36">
        <f t="shared" si="71"/>
        <v>0</v>
      </c>
      <c r="F167" s="36">
        <f t="shared" si="71"/>
        <v>0</v>
      </c>
      <c r="G167" s="40">
        <f>SUM(H167+J167)</f>
        <v>0</v>
      </c>
      <c r="H167" s="37"/>
      <c r="I167" s="37"/>
      <c r="J167" s="37"/>
      <c r="K167" s="40">
        <f>SUM(L167+N167)</f>
        <v>0</v>
      </c>
      <c r="L167" s="37"/>
      <c r="M167" s="37"/>
      <c r="N167" s="37"/>
      <c r="O167" s="40">
        <f>SUM(P167,R167)</f>
        <v>0</v>
      </c>
      <c r="P167" s="37"/>
      <c r="Q167" s="37"/>
      <c r="R167" s="38"/>
    </row>
    <row r="168" spans="1:18" ht="13.5" thickBot="1">
      <c r="A168" s="104">
        <v>156</v>
      </c>
      <c r="B168" s="98"/>
      <c r="C168" s="94"/>
      <c r="D168" s="94"/>
      <c r="E168" s="94"/>
      <c r="F168" s="94"/>
      <c r="G168" s="95"/>
      <c r="H168" s="93"/>
      <c r="I168" s="93"/>
      <c r="J168" s="93"/>
      <c r="K168" s="95"/>
      <c r="L168" s="93"/>
      <c r="M168" s="93"/>
      <c r="N168" s="93"/>
      <c r="O168" s="95"/>
      <c r="P168" s="93"/>
      <c r="Q168" s="93"/>
      <c r="R168" s="96"/>
    </row>
    <row r="169" spans="1:18" ht="65.25" customHeight="1" thickBot="1">
      <c r="A169" s="104">
        <v>157</v>
      </c>
      <c r="B169" s="97" t="s">
        <v>151</v>
      </c>
      <c r="C169" s="91">
        <f>SUM(C170+C192+C198+C203)</f>
        <v>1641212</v>
      </c>
      <c r="D169" s="91">
        <f aca="true" t="shared" si="72" ref="D169:R169">SUM(D170+D192+D198+D203)</f>
        <v>1641212</v>
      </c>
      <c r="E169" s="91">
        <f t="shared" si="72"/>
        <v>463307</v>
      </c>
      <c r="F169" s="91">
        <f t="shared" si="72"/>
        <v>0</v>
      </c>
      <c r="G169" s="91">
        <f t="shared" si="72"/>
        <v>893926</v>
      </c>
      <c r="H169" s="91">
        <f t="shared" si="72"/>
        <v>893926</v>
      </c>
      <c r="I169" s="91">
        <f t="shared" si="72"/>
        <v>268782</v>
      </c>
      <c r="J169" s="91">
        <f t="shared" si="72"/>
        <v>0</v>
      </c>
      <c r="K169" s="91">
        <f t="shared" si="72"/>
        <v>563253</v>
      </c>
      <c r="L169" s="91">
        <f t="shared" si="72"/>
        <v>563253</v>
      </c>
      <c r="M169" s="91">
        <f t="shared" si="72"/>
        <v>130172</v>
      </c>
      <c r="N169" s="91">
        <f t="shared" si="72"/>
        <v>0</v>
      </c>
      <c r="O169" s="91">
        <f t="shared" si="72"/>
        <v>184033</v>
      </c>
      <c r="P169" s="91">
        <f t="shared" si="72"/>
        <v>184033</v>
      </c>
      <c r="Q169" s="91">
        <f t="shared" si="72"/>
        <v>64353</v>
      </c>
      <c r="R169" s="92">
        <f t="shared" si="72"/>
        <v>0</v>
      </c>
    </row>
    <row r="170" spans="1:18" ht="12.75">
      <c r="A170" s="104">
        <v>158</v>
      </c>
      <c r="B170" s="30" t="s">
        <v>118</v>
      </c>
      <c r="C170" s="88">
        <f>SUM(C171+C186)</f>
        <v>932807</v>
      </c>
      <c r="D170" s="88">
        <f aca="true" t="shared" si="73" ref="D170:R170">SUM(D171+D186)</f>
        <v>932807</v>
      </c>
      <c r="E170" s="88">
        <f t="shared" si="73"/>
        <v>40042</v>
      </c>
      <c r="F170" s="88">
        <f t="shared" si="73"/>
        <v>0</v>
      </c>
      <c r="G170" s="88">
        <f t="shared" si="73"/>
        <v>530341</v>
      </c>
      <c r="H170" s="88">
        <f t="shared" si="73"/>
        <v>530341</v>
      </c>
      <c r="I170" s="88">
        <f t="shared" si="73"/>
        <v>0</v>
      </c>
      <c r="J170" s="88">
        <f t="shared" si="73"/>
        <v>0</v>
      </c>
      <c r="K170" s="88">
        <f t="shared" si="73"/>
        <v>402466</v>
      </c>
      <c r="L170" s="88">
        <f t="shared" si="73"/>
        <v>402466</v>
      </c>
      <c r="M170" s="88">
        <f t="shared" si="73"/>
        <v>40042</v>
      </c>
      <c r="N170" s="88">
        <f t="shared" si="73"/>
        <v>0</v>
      </c>
      <c r="O170" s="88">
        <f t="shared" si="73"/>
        <v>0</v>
      </c>
      <c r="P170" s="88">
        <f t="shared" si="73"/>
        <v>0</v>
      </c>
      <c r="Q170" s="88">
        <f t="shared" si="73"/>
        <v>0</v>
      </c>
      <c r="R170" s="89">
        <f t="shared" si="73"/>
        <v>0</v>
      </c>
    </row>
    <row r="171" spans="1:18" ht="12.75" customHeight="1">
      <c r="A171" s="104">
        <v>159</v>
      </c>
      <c r="B171" s="83" t="s">
        <v>137</v>
      </c>
      <c r="C171" s="34">
        <f>SUM(C172:C185)</f>
        <v>898709</v>
      </c>
      <c r="D171" s="34">
        <f aca="true" t="shared" si="74" ref="D171:R171">SUM(D172:D185)</f>
        <v>898709</v>
      </c>
      <c r="E171" s="34">
        <f t="shared" si="74"/>
        <v>40042</v>
      </c>
      <c r="F171" s="34">
        <f t="shared" si="74"/>
        <v>0</v>
      </c>
      <c r="G171" s="34">
        <f t="shared" si="74"/>
        <v>527150</v>
      </c>
      <c r="H171" s="34">
        <f t="shared" si="74"/>
        <v>527150</v>
      </c>
      <c r="I171" s="34">
        <f t="shared" si="74"/>
        <v>0</v>
      </c>
      <c r="J171" s="34">
        <f t="shared" si="74"/>
        <v>0</v>
      </c>
      <c r="K171" s="34">
        <f t="shared" si="74"/>
        <v>371559</v>
      </c>
      <c r="L171" s="34">
        <f t="shared" si="74"/>
        <v>371559</v>
      </c>
      <c r="M171" s="34">
        <f t="shared" si="74"/>
        <v>40042</v>
      </c>
      <c r="N171" s="34">
        <f t="shared" si="74"/>
        <v>0</v>
      </c>
      <c r="O171" s="34">
        <f t="shared" si="74"/>
        <v>0</v>
      </c>
      <c r="P171" s="34">
        <f t="shared" si="74"/>
        <v>0</v>
      </c>
      <c r="Q171" s="34">
        <f t="shared" si="74"/>
        <v>0</v>
      </c>
      <c r="R171" s="35">
        <f t="shared" si="74"/>
        <v>0</v>
      </c>
    </row>
    <row r="172" spans="1:18" ht="12.75" customHeight="1">
      <c r="A172" s="104">
        <v>160</v>
      </c>
      <c r="B172" s="37" t="s">
        <v>9</v>
      </c>
      <c r="C172" s="36">
        <f aca="true" t="shared" si="75" ref="C172:C183">SUM(G172,K172,O172)</f>
        <v>9725</v>
      </c>
      <c r="D172" s="36">
        <f aca="true" t="shared" si="76" ref="D172:D183">SUM(H172,L172,P172)</f>
        <v>9725</v>
      </c>
      <c r="E172" s="36">
        <f aca="true" t="shared" si="77" ref="E172:E184">SUM(I172,M172,Q172)</f>
        <v>0</v>
      </c>
      <c r="F172" s="36">
        <f aca="true" t="shared" si="78" ref="F172:F183">SUM(J172,N172,R172)</f>
        <v>0</v>
      </c>
      <c r="G172" s="40">
        <f>SUM(H172+J172)</f>
        <v>7176</v>
      </c>
      <c r="H172" s="37">
        <v>7176</v>
      </c>
      <c r="I172" s="37">
        <v>0</v>
      </c>
      <c r="J172" s="37">
        <v>0</v>
      </c>
      <c r="K172" s="40">
        <f>SUM(L172+N172)</f>
        <v>2549</v>
      </c>
      <c r="L172" s="37">
        <v>2549</v>
      </c>
      <c r="M172" s="37"/>
      <c r="N172" s="37"/>
      <c r="O172" s="40">
        <f aca="true" t="shared" si="79" ref="O172:O190">SUM(P172,R172)</f>
        <v>0</v>
      </c>
      <c r="P172" s="37"/>
      <c r="Q172" s="37"/>
      <c r="R172" s="38"/>
    </row>
    <row r="173" spans="1:18" ht="27.75" customHeight="1">
      <c r="A173" s="104">
        <v>161</v>
      </c>
      <c r="B173" s="84" t="s">
        <v>35</v>
      </c>
      <c r="C173" s="36">
        <f t="shared" si="75"/>
        <v>87752</v>
      </c>
      <c r="D173" s="36">
        <f t="shared" si="76"/>
        <v>87752</v>
      </c>
      <c r="E173" s="36">
        <f t="shared" si="77"/>
        <v>0</v>
      </c>
      <c r="F173" s="36">
        <f t="shared" si="78"/>
        <v>0</v>
      </c>
      <c r="G173" s="40">
        <f aca="true" t="shared" si="80" ref="G173:G190">SUM(H173+J173)</f>
        <v>0</v>
      </c>
      <c r="H173" s="37"/>
      <c r="I173" s="37"/>
      <c r="J173" s="37"/>
      <c r="K173" s="40">
        <f aca="true" t="shared" si="81" ref="K173:K190">SUM(L173+N173)</f>
        <v>87752</v>
      </c>
      <c r="L173" s="37">
        <v>87752</v>
      </c>
      <c r="M173" s="37">
        <v>0</v>
      </c>
      <c r="N173" s="37">
        <v>0</v>
      </c>
      <c r="O173" s="40">
        <f t="shared" si="79"/>
        <v>0</v>
      </c>
      <c r="P173" s="37"/>
      <c r="Q173" s="37"/>
      <c r="R173" s="38"/>
    </row>
    <row r="174" spans="1:18" ht="36.75" customHeight="1">
      <c r="A174" s="104">
        <v>162</v>
      </c>
      <c r="B174" s="84" t="s">
        <v>36</v>
      </c>
      <c r="C174" s="36">
        <f t="shared" si="75"/>
        <v>2714</v>
      </c>
      <c r="D174" s="36">
        <f t="shared" si="76"/>
        <v>2714</v>
      </c>
      <c r="E174" s="36">
        <f t="shared" si="77"/>
        <v>1080</v>
      </c>
      <c r="F174" s="36">
        <f t="shared" si="78"/>
        <v>0</v>
      </c>
      <c r="G174" s="40">
        <f t="shared" si="80"/>
        <v>0</v>
      </c>
      <c r="H174" s="37"/>
      <c r="I174" s="37"/>
      <c r="J174" s="37"/>
      <c r="K174" s="40">
        <f t="shared" si="81"/>
        <v>2714</v>
      </c>
      <c r="L174" s="37">
        <v>2714</v>
      </c>
      <c r="M174" s="37">
        <v>1080</v>
      </c>
      <c r="N174" s="37">
        <v>0</v>
      </c>
      <c r="O174" s="40">
        <f t="shared" si="79"/>
        <v>0</v>
      </c>
      <c r="P174" s="37"/>
      <c r="Q174" s="37"/>
      <c r="R174" s="38"/>
    </row>
    <row r="175" spans="1:18" ht="28.5" customHeight="1">
      <c r="A175" s="104">
        <v>163</v>
      </c>
      <c r="B175" s="84" t="s">
        <v>28</v>
      </c>
      <c r="C175" s="36">
        <f t="shared" si="75"/>
        <v>45123</v>
      </c>
      <c r="D175" s="36">
        <f t="shared" si="76"/>
        <v>45123</v>
      </c>
      <c r="E175" s="36">
        <f t="shared" si="77"/>
        <v>34450</v>
      </c>
      <c r="F175" s="36">
        <f t="shared" si="78"/>
        <v>0</v>
      </c>
      <c r="G175" s="40">
        <f t="shared" si="80"/>
        <v>0</v>
      </c>
      <c r="H175" s="37"/>
      <c r="I175" s="37"/>
      <c r="J175" s="37"/>
      <c r="K175" s="40">
        <f t="shared" si="81"/>
        <v>45123</v>
      </c>
      <c r="L175" s="37">
        <v>45123</v>
      </c>
      <c r="M175" s="37">
        <v>34450</v>
      </c>
      <c r="N175" s="37">
        <v>0</v>
      </c>
      <c r="O175" s="40">
        <f t="shared" si="79"/>
        <v>0</v>
      </c>
      <c r="P175" s="37"/>
      <c r="Q175" s="37"/>
      <c r="R175" s="38"/>
    </row>
    <row r="176" spans="1:18" ht="25.5" customHeight="1">
      <c r="A176" s="104">
        <v>164</v>
      </c>
      <c r="B176" s="84" t="s">
        <v>29</v>
      </c>
      <c r="C176" s="36">
        <f t="shared" si="75"/>
        <v>5265</v>
      </c>
      <c r="D176" s="36">
        <f t="shared" si="76"/>
        <v>5265</v>
      </c>
      <c r="E176" s="36">
        <f t="shared" si="77"/>
        <v>4020</v>
      </c>
      <c r="F176" s="36">
        <f t="shared" si="78"/>
        <v>0</v>
      </c>
      <c r="G176" s="40">
        <f t="shared" si="80"/>
        <v>0</v>
      </c>
      <c r="H176" s="37"/>
      <c r="I176" s="37"/>
      <c r="J176" s="37"/>
      <c r="K176" s="40">
        <f t="shared" si="81"/>
        <v>5265</v>
      </c>
      <c r="L176" s="37">
        <v>5265</v>
      </c>
      <c r="M176" s="37">
        <v>4020</v>
      </c>
      <c r="N176" s="37">
        <v>0</v>
      </c>
      <c r="O176" s="40">
        <f t="shared" si="79"/>
        <v>0</v>
      </c>
      <c r="P176" s="37"/>
      <c r="Q176" s="37"/>
      <c r="R176" s="38"/>
    </row>
    <row r="177" spans="1:18" ht="25.5" customHeight="1">
      <c r="A177" s="104">
        <v>165</v>
      </c>
      <c r="B177" s="84" t="s">
        <v>84</v>
      </c>
      <c r="C177" s="36">
        <f t="shared" si="75"/>
        <v>1049</v>
      </c>
      <c r="D177" s="36">
        <f t="shared" si="76"/>
        <v>1049</v>
      </c>
      <c r="E177" s="36">
        <f t="shared" si="77"/>
        <v>492</v>
      </c>
      <c r="F177" s="36">
        <f t="shared" si="78"/>
        <v>0</v>
      </c>
      <c r="G177" s="40">
        <f t="shared" si="80"/>
        <v>0</v>
      </c>
      <c r="H177" s="37"/>
      <c r="I177" s="37"/>
      <c r="J177" s="37"/>
      <c r="K177" s="40">
        <f t="shared" si="81"/>
        <v>1049</v>
      </c>
      <c r="L177" s="37">
        <v>1049</v>
      </c>
      <c r="M177" s="37">
        <v>492</v>
      </c>
      <c r="N177" s="37">
        <v>0</v>
      </c>
      <c r="O177" s="40">
        <f t="shared" si="79"/>
        <v>0</v>
      </c>
      <c r="P177" s="37"/>
      <c r="Q177" s="37"/>
      <c r="R177" s="38"/>
    </row>
    <row r="178" spans="1:18" ht="12.75" customHeight="1">
      <c r="A178" s="104">
        <v>166</v>
      </c>
      <c r="B178" s="37" t="s">
        <v>4</v>
      </c>
      <c r="C178" s="36">
        <f t="shared" si="75"/>
        <v>45600</v>
      </c>
      <c r="D178" s="36">
        <f t="shared" si="76"/>
        <v>45600</v>
      </c>
      <c r="E178" s="36">
        <f t="shared" si="77"/>
        <v>0</v>
      </c>
      <c r="F178" s="36">
        <f t="shared" si="78"/>
        <v>0</v>
      </c>
      <c r="G178" s="40">
        <f t="shared" si="80"/>
        <v>0</v>
      </c>
      <c r="H178" s="37"/>
      <c r="I178" s="37"/>
      <c r="J178" s="37"/>
      <c r="K178" s="40">
        <f t="shared" si="81"/>
        <v>45600</v>
      </c>
      <c r="L178" s="37">
        <v>45600</v>
      </c>
      <c r="M178" s="37"/>
      <c r="N178" s="37"/>
      <c r="O178" s="40">
        <f t="shared" si="79"/>
        <v>0</v>
      </c>
      <c r="P178" s="37"/>
      <c r="Q178" s="37"/>
      <c r="R178" s="38"/>
    </row>
    <row r="179" spans="1:18" ht="13.5" customHeight="1">
      <c r="A179" s="104">
        <v>167</v>
      </c>
      <c r="B179" s="37" t="s">
        <v>16</v>
      </c>
      <c r="C179" s="36">
        <f t="shared" si="75"/>
        <v>525266</v>
      </c>
      <c r="D179" s="36">
        <f t="shared" si="76"/>
        <v>525266</v>
      </c>
      <c r="E179" s="36">
        <f t="shared" si="77"/>
        <v>0</v>
      </c>
      <c r="F179" s="36">
        <f t="shared" si="78"/>
        <v>0</v>
      </c>
      <c r="G179" s="40">
        <f t="shared" si="80"/>
        <v>481909</v>
      </c>
      <c r="H179" s="37">
        <v>481909</v>
      </c>
      <c r="I179" s="37">
        <v>0</v>
      </c>
      <c r="J179" s="37">
        <v>0</v>
      </c>
      <c r="K179" s="40">
        <f t="shared" si="81"/>
        <v>43357</v>
      </c>
      <c r="L179" s="37">
        <v>43357</v>
      </c>
      <c r="M179" s="37"/>
      <c r="N179" s="37"/>
      <c r="O179" s="40">
        <f t="shared" si="79"/>
        <v>0</v>
      </c>
      <c r="P179" s="37"/>
      <c r="Q179" s="37"/>
      <c r="R179" s="38"/>
    </row>
    <row r="180" spans="1:18" ht="13.5" customHeight="1">
      <c r="A180" s="104">
        <v>168</v>
      </c>
      <c r="B180" s="37" t="s">
        <v>140</v>
      </c>
      <c r="C180" s="36">
        <f t="shared" si="75"/>
        <v>35959</v>
      </c>
      <c r="D180" s="36">
        <f t="shared" si="76"/>
        <v>35959</v>
      </c>
      <c r="E180" s="36">
        <f t="shared" si="77"/>
        <v>0</v>
      </c>
      <c r="F180" s="36">
        <f t="shared" si="78"/>
        <v>0</v>
      </c>
      <c r="G180" s="40">
        <f t="shared" si="80"/>
        <v>35959</v>
      </c>
      <c r="H180" s="37">
        <v>35959</v>
      </c>
      <c r="I180" s="37">
        <v>0</v>
      </c>
      <c r="J180" s="37">
        <v>0</v>
      </c>
      <c r="K180" s="40">
        <f t="shared" si="81"/>
        <v>0</v>
      </c>
      <c r="L180" s="37"/>
      <c r="M180" s="37"/>
      <c r="N180" s="37"/>
      <c r="O180" s="40">
        <f t="shared" si="79"/>
        <v>0</v>
      </c>
      <c r="P180" s="37"/>
      <c r="Q180" s="37"/>
      <c r="R180" s="38"/>
    </row>
    <row r="181" spans="1:18" ht="27" customHeight="1">
      <c r="A181" s="104">
        <v>169</v>
      </c>
      <c r="B181" s="84" t="s">
        <v>30</v>
      </c>
      <c r="C181" s="36">
        <f t="shared" si="75"/>
        <v>21432</v>
      </c>
      <c r="D181" s="36">
        <f t="shared" si="76"/>
        <v>21432</v>
      </c>
      <c r="E181" s="36">
        <f t="shared" si="77"/>
        <v>0</v>
      </c>
      <c r="F181" s="36">
        <f t="shared" si="78"/>
        <v>0</v>
      </c>
      <c r="G181" s="40">
        <f t="shared" si="80"/>
        <v>0</v>
      </c>
      <c r="H181" s="37"/>
      <c r="I181" s="37"/>
      <c r="J181" s="37"/>
      <c r="K181" s="40">
        <f t="shared" si="81"/>
        <v>21432</v>
      </c>
      <c r="L181" s="37">
        <v>21432</v>
      </c>
      <c r="M181" s="37">
        <v>0</v>
      </c>
      <c r="N181" s="37">
        <v>0</v>
      </c>
      <c r="O181" s="40">
        <f t="shared" si="79"/>
        <v>0</v>
      </c>
      <c r="P181" s="37"/>
      <c r="Q181" s="37"/>
      <c r="R181" s="38"/>
    </row>
    <row r="182" spans="1:18" ht="25.5" customHeight="1">
      <c r="A182" s="104">
        <v>170</v>
      </c>
      <c r="B182" s="84" t="s">
        <v>31</v>
      </c>
      <c r="C182" s="36">
        <f t="shared" si="75"/>
        <v>110208</v>
      </c>
      <c r="D182" s="36">
        <f t="shared" si="76"/>
        <v>110208</v>
      </c>
      <c r="E182" s="36">
        <f t="shared" si="77"/>
        <v>0</v>
      </c>
      <c r="F182" s="36">
        <f t="shared" si="78"/>
        <v>0</v>
      </c>
      <c r="G182" s="40">
        <f t="shared" si="80"/>
        <v>0</v>
      </c>
      <c r="H182" s="37"/>
      <c r="I182" s="37"/>
      <c r="J182" s="37"/>
      <c r="K182" s="40">
        <f t="shared" si="81"/>
        <v>110208</v>
      </c>
      <c r="L182" s="37">
        <v>110208</v>
      </c>
      <c r="M182" s="37">
        <v>0</v>
      </c>
      <c r="N182" s="37">
        <v>0</v>
      </c>
      <c r="O182" s="40">
        <f t="shared" si="79"/>
        <v>0</v>
      </c>
      <c r="P182" s="37"/>
      <c r="Q182" s="37"/>
      <c r="R182" s="38"/>
    </row>
    <row r="183" spans="1:18" ht="13.5" customHeight="1">
      <c r="A183" s="104">
        <v>171</v>
      </c>
      <c r="B183" s="84" t="s">
        <v>32</v>
      </c>
      <c r="C183" s="36">
        <f t="shared" si="75"/>
        <v>979</v>
      </c>
      <c r="D183" s="36">
        <f t="shared" si="76"/>
        <v>979</v>
      </c>
      <c r="E183" s="36">
        <f t="shared" si="77"/>
        <v>0</v>
      </c>
      <c r="F183" s="36">
        <f t="shared" si="78"/>
        <v>0</v>
      </c>
      <c r="G183" s="40">
        <f t="shared" si="80"/>
        <v>979</v>
      </c>
      <c r="H183" s="37">
        <v>979</v>
      </c>
      <c r="I183" s="37">
        <v>0</v>
      </c>
      <c r="J183" s="37">
        <v>0</v>
      </c>
      <c r="K183" s="40">
        <f t="shared" si="81"/>
        <v>0</v>
      </c>
      <c r="L183" s="37"/>
      <c r="M183" s="37"/>
      <c r="N183" s="37"/>
      <c r="O183" s="40">
        <f t="shared" si="79"/>
        <v>0</v>
      </c>
      <c r="P183" s="37"/>
      <c r="Q183" s="37"/>
      <c r="R183" s="38"/>
    </row>
    <row r="184" spans="1:21" ht="24.75" customHeight="1">
      <c r="A184" s="104">
        <v>172</v>
      </c>
      <c r="B184" s="84" t="s">
        <v>71</v>
      </c>
      <c r="C184" s="36">
        <f>SUM(G184,K184,O184)</f>
        <v>1127</v>
      </c>
      <c r="D184" s="36">
        <f>SUM(H184,L184,P184)</f>
        <v>1127</v>
      </c>
      <c r="E184" s="36">
        <f t="shared" si="77"/>
        <v>0</v>
      </c>
      <c r="F184" s="36">
        <f>SUM(J184,N184,R184)</f>
        <v>0</v>
      </c>
      <c r="G184" s="40">
        <f t="shared" si="80"/>
        <v>1127</v>
      </c>
      <c r="H184" s="37">
        <v>1127</v>
      </c>
      <c r="I184" s="37">
        <v>0</v>
      </c>
      <c r="J184" s="37">
        <v>0</v>
      </c>
      <c r="K184" s="40">
        <f t="shared" si="81"/>
        <v>0</v>
      </c>
      <c r="L184" s="37"/>
      <c r="M184" s="37"/>
      <c r="N184" s="37"/>
      <c r="O184" s="40">
        <f t="shared" si="79"/>
        <v>0</v>
      </c>
      <c r="P184" s="37"/>
      <c r="Q184" s="37"/>
      <c r="R184" s="38"/>
      <c r="U184" s="44"/>
    </row>
    <row r="185" spans="1:18" ht="25.5">
      <c r="A185" s="104">
        <v>173</v>
      </c>
      <c r="B185" s="84" t="s">
        <v>128</v>
      </c>
      <c r="C185" s="36">
        <f>SUM(G185,K185,O185)</f>
        <v>6510</v>
      </c>
      <c r="D185" s="36">
        <f>SUM(H185,L185,P185)</f>
        <v>6510</v>
      </c>
      <c r="E185" s="36">
        <f>SUM(I185,M185,Q185)</f>
        <v>0</v>
      </c>
      <c r="F185" s="36">
        <f>SUM(J185,N185,R185)</f>
        <v>0</v>
      </c>
      <c r="G185" s="40">
        <f>SUM(H185+J185)</f>
        <v>0</v>
      </c>
      <c r="H185" s="37"/>
      <c r="I185" s="37"/>
      <c r="J185" s="37"/>
      <c r="K185" s="40">
        <f>SUM(L185+N185)</f>
        <v>6510</v>
      </c>
      <c r="L185" s="37">
        <v>6510</v>
      </c>
      <c r="M185" s="37"/>
      <c r="N185" s="37"/>
      <c r="O185" s="40"/>
      <c r="P185" s="37"/>
      <c r="Q185" s="37"/>
      <c r="R185" s="38"/>
    </row>
    <row r="186" spans="1:18" ht="12.75">
      <c r="A186" s="104">
        <v>174</v>
      </c>
      <c r="B186" s="83" t="s">
        <v>138</v>
      </c>
      <c r="C186" s="34">
        <f>SUM(C187:C190)</f>
        <v>34098</v>
      </c>
      <c r="D186" s="34">
        <f aca="true" t="shared" si="82" ref="D186:R186">SUM(D187:D190)</f>
        <v>34098</v>
      </c>
      <c r="E186" s="34">
        <f t="shared" si="82"/>
        <v>0</v>
      </c>
      <c r="F186" s="34">
        <f t="shared" si="82"/>
        <v>0</v>
      </c>
      <c r="G186" s="34">
        <f t="shared" si="82"/>
        <v>3191</v>
      </c>
      <c r="H186" s="34">
        <f t="shared" si="82"/>
        <v>3191</v>
      </c>
      <c r="I186" s="34">
        <f t="shared" si="82"/>
        <v>0</v>
      </c>
      <c r="J186" s="34">
        <f t="shared" si="82"/>
        <v>0</v>
      </c>
      <c r="K186" s="34">
        <f t="shared" si="82"/>
        <v>30907</v>
      </c>
      <c r="L186" s="34">
        <f t="shared" si="82"/>
        <v>30907</v>
      </c>
      <c r="M186" s="34">
        <f t="shared" si="82"/>
        <v>0</v>
      </c>
      <c r="N186" s="34">
        <f t="shared" si="82"/>
        <v>0</v>
      </c>
      <c r="O186" s="34">
        <f t="shared" si="82"/>
        <v>0</v>
      </c>
      <c r="P186" s="34">
        <f t="shared" si="82"/>
        <v>0</v>
      </c>
      <c r="Q186" s="34">
        <f t="shared" si="82"/>
        <v>0</v>
      </c>
      <c r="R186" s="35">
        <f t="shared" si="82"/>
        <v>0</v>
      </c>
    </row>
    <row r="187" spans="1:18" ht="12.75">
      <c r="A187" s="104">
        <v>175</v>
      </c>
      <c r="B187" s="84" t="s">
        <v>94</v>
      </c>
      <c r="C187" s="36">
        <f aca="true" t="shared" si="83" ref="C187:F190">SUM(G187,K187,O187)</f>
        <v>19911</v>
      </c>
      <c r="D187" s="36">
        <f t="shared" si="83"/>
        <v>19911</v>
      </c>
      <c r="E187" s="36">
        <f t="shared" si="83"/>
        <v>0</v>
      </c>
      <c r="F187" s="36">
        <f t="shared" si="83"/>
        <v>0</v>
      </c>
      <c r="G187" s="40">
        <f t="shared" si="80"/>
        <v>3117</v>
      </c>
      <c r="H187" s="37">
        <v>3117</v>
      </c>
      <c r="I187" s="37">
        <v>0</v>
      </c>
      <c r="J187" s="37">
        <v>0</v>
      </c>
      <c r="K187" s="40">
        <f t="shared" si="81"/>
        <v>16794</v>
      </c>
      <c r="L187" s="37">
        <v>16794</v>
      </c>
      <c r="M187" s="37"/>
      <c r="N187" s="37"/>
      <c r="O187" s="40">
        <f t="shared" si="79"/>
        <v>0</v>
      </c>
      <c r="P187" s="37"/>
      <c r="Q187" s="37"/>
      <c r="R187" s="38"/>
    </row>
    <row r="188" spans="1:18" ht="25.5">
      <c r="A188" s="104">
        <v>176</v>
      </c>
      <c r="B188" s="84" t="s">
        <v>95</v>
      </c>
      <c r="C188" s="36">
        <f t="shared" si="83"/>
        <v>14113</v>
      </c>
      <c r="D188" s="36">
        <f t="shared" si="83"/>
        <v>14113</v>
      </c>
      <c r="E188" s="36">
        <f t="shared" si="83"/>
        <v>0</v>
      </c>
      <c r="F188" s="36">
        <f t="shared" si="83"/>
        <v>0</v>
      </c>
      <c r="G188" s="40">
        <f t="shared" si="80"/>
        <v>0</v>
      </c>
      <c r="H188" s="37"/>
      <c r="I188" s="37">
        <v>0</v>
      </c>
      <c r="J188" s="37">
        <v>0</v>
      </c>
      <c r="K188" s="40">
        <f t="shared" si="81"/>
        <v>14113</v>
      </c>
      <c r="L188" s="37">
        <v>14113</v>
      </c>
      <c r="M188" s="37"/>
      <c r="N188" s="37"/>
      <c r="O188" s="40"/>
      <c r="P188" s="37"/>
      <c r="Q188" s="37"/>
      <c r="R188" s="38"/>
    </row>
    <row r="189" spans="1:18" ht="12.75">
      <c r="A189" s="104">
        <v>177</v>
      </c>
      <c r="B189" s="84" t="s">
        <v>158</v>
      </c>
      <c r="C189" s="36">
        <f t="shared" si="83"/>
        <v>74</v>
      </c>
      <c r="D189" s="36">
        <f t="shared" si="83"/>
        <v>74</v>
      </c>
      <c r="E189" s="36">
        <f t="shared" si="83"/>
        <v>0</v>
      </c>
      <c r="F189" s="36">
        <f t="shared" si="83"/>
        <v>0</v>
      </c>
      <c r="G189" s="40">
        <f t="shared" si="80"/>
        <v>74</v>
      </c>
      <c r="H189" s="37">
        <v>74</v>
      </c>
      <c r="I189" s="37">
        <v>0</v>
      </c>
      <c r="J189" s="37">
        <v>0</v>
      </c>
      <c r="K189" s="40">
        <f t="shared" si="81"/>
        <v>0</v>
      </c>
      <c r="L189" s="37"/>
      <c r="M189" s="37"/>
      <c r="N189" s="37"/>
      <c r="O189" s="40"/>
      <c r="P189" s="37"/>
      <c r="Q189" s="37"/>
      <c r="R189" s="38"/>
    </row>
    <row r="190" spans="1:18" ht="12.75">
      <c r="A190" s="104">
        <v>178</v>
      </c>
      <c r="B190" s="84"/>
      <c r="C190" s="36">
        <f t="shared" si="83"/>
        <v>0</v>
      </c>
      <c r="D190" s="36">
        <f t="shared" si="83"/>
        <v>0</v>
      </c>
      <c r="E190" s="36">
        <f t="shared" si="83"/>
        <v>0</v>
      </c>
      <c r="F190" s="36">
        <f t="shared" si="83"/>
        <v>0</v>
      </c>
      <c r="G190" s="40">
        <f t="shared" si="80"/>
        <v>0</v>
      </c>
      <c r="H190" s="37"/>
      <c r="I190" s="37"/>
      <c r="J190" s="37"/>
      <c r="K190" s="40">
        <f t="shared" si="81"/>
        <v>0</v>
      </c>
      <c r="L190" s="37"/>
      <c r="M190" s="37"/>
      <c r="N190" s="37"/>
      <c r="O190" s="40">
        <f t="shared" si="79"/>
        <v>0</v>
      </c>
      <c r="P190" s="37"/>
      <c r="Q190" s="37"/>
      <c r="R190" s="38"/>
    </row>
    <row r="191" spans="1:18" ht="12.75">
      <c r="A191" s="104">
        <v>179</v>
      </c>
      <c r="B191" s="84"/>
      <c r="C191" s="36"/>
      <c r="D191" s="36"/>
      <c r="E191" s="36"/>
      <c r="F191" s="36"/>
      <c r="G191" s="40"/>
      <c r="H191" s="37"/>
      <c r="I191" s="37"/>
      <c r="J191" s="37"/>
      <c r="K191" s="40"/>
      <c r="L191" s="37"/>
      <c r="M191" s="37"/>
      <c r="N191" s="37"/>
      <c r="O191" s="40"/>
      <c r="P191" s="37"/>
      <c r="Q191" s="37"/>
      <c r="R191" s="38"/>
    </row>
    <row r="192" spans="1:18" ht="35.25" customHeight="1">
      <c r="A192" s="104">
        <v>180</v>
      </c>
      <c r="B192" s="83" t="s">
        <v>125</v>
      </c>
      <c r="C192" s="34">
        <f>SUM(C194)</f>
        <v>275984</v>
      </c>
      <c r="D192" s="34">
        <f aca="true" t="shared" si="84" ref="D192:R192">SUM(D194)</f>
        <v>275984</v>
      </c>
      <c r="E192" s="34">
        <f t="shared" si="84"/>
        <v>143807</v>
      </c>
      <c r="F192" s="34">
        <f t="shared" si="84"/>
        <v>0</v>
      </c>
      <c r="G192" s="34">
        <f t="shared" si="84"/>
        <v>107881</v>
      </c>
      <c r="H192" s="34">
        <f t="shared" si="84"/>
        <v>107881</v>
      </c>
      <c r="I192" s="34">
        <f t="shared" si="84"/>
        <v>82350</v>
      </c>
      <c r="J192" s="34">
        <f t="shared" si="84"/>
        <v>0</v>
      </c>
      <c r="K192" s="34">
        <f t="shared" si="84"/>
        <v>0</v>
      </c>
      <c r="L192" s="34">
        <f t="shared" si="84"/>
        <v>0</v>
      </c>
      <c r="M192" s="34">
        <f t="shared" si="84"/>
        <v>0</v>
      </c>
      <c r="N192" s="34">
        <f t="shared" si="84"/>
        <v>0</v>
      </c>
      <c r="O192" s="34">
        <f t="shared" si="84"/>
        <v>168103</v>
      </c>
      <c r="P192" s="34">
        <f t="shared" si="84"/>
        <v>168103</v>
      </c>
      <c r="Q192" s="34">
        <f t="shared" si="84"/>
        <v>61457</v>
      </c>
      <c r="R192" s="35">
        <f t="shared" si="84"/>
        <v>0</v>
      </c>
    </row>
    <row r="193" spans="1:18" ht="12" customHeight="1">
      <c r="A193" s="104">
        <v>181</v>
      </c>
      <c r="B193" s="83"/>
      <c r="C193" s="34"/>
      <c r="D193" s="34"/>
      <c r="E193" s="34"/>
      <c r="F193" s="34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1"/>
    </row>
    <row r="194" spans="1:18" ht="13.5" customHeight="1">
      <c r="A194" s="104">
        <v>182</v>
      </c>
      <c r="B194" s="83" t="s">
        <v>137</v>
      </c>
      <c r="C194" s="34">
        <f>SUM(C195+C196)</f>
        <v>275984</v>
      </c>
      <c r="D194" s="34">
        <f aca="true" t="shared" si="85" ref="D194:R194">SUM(D195+D196)</f>
        <v>275984</v>
      </c>
      <c r="E194" s="34">
        <f t="shared" si="85"/>
        <v>143807</v>
      </c>
      <c r="F194" s="34">
        <f t="shared" si="85"/>
        <v>0</v>
      </c>
      <c r="G194" s="34">
        <f t="shared" si="85"/>
        <v>107881</v>
      </c>
      <c r="H194" s="34">
        <f t="shared" si="85"/>
        <v>107881</v>
      </c>
      <c r="I194" s="34">
        <f t="shared" si="85"/>
        <v>82350</v>
      </c>
      <c r="J194" s="34">
        <f t="shared" si="85"/>
        <v>0</v>
      </c>
      <c r="K194" s="34">
        <f t="shared" si="85"/>
        <v>0</v>
      </c>
      <c r="L194" s="34">
        <f t="shared" si="85"/>
        <v>0</v>
      </c>
      <c r="M194" s="34">
        <f t="shared" si="85"/>
        <v>0</v>
      </c>
      <c r="N194" s="34">
        <f t="shared" si="85"/>
        <v>0</v>
      </c>
      <c r="O194" s="34">
        <f t="shared" si="85"/>
        <v>168103</v>
      </c>
      <c r="P194" s="34">
        <f t="shared" si="85"/>
        <v>168103</v>
      </c>
      <c r="Q194" s="34">
        <f t="shared" si="85"/>
        <v>61457</v>
      </c>
      <c r="R194" s="35">
        <f t="shared" si="85"/>
        <v>0</v>
      </c>
    </row>
    <row r="195" spans="1:18" ht="29.25" customHeight="1">
      <c r="A195" s="104">
        <v>183</v>
      </c>
      <c r="B195" s="84" t="s">
        <v>126</v>
      </c>
      <c r="C195" s="36">
        <f aca="true" t="shared" si="86" ref="C195:F196">SUM(G195,K195,O195)</f>
        <v>251978</v>
      </c>
      <c r="D195" s="36">
        <f t="shared" si="86"/>
        <v>251978</v>
      </c>
      <c r="E195" s="36">
        <f t="shared" si="86"/>
        <v>125488</v>
      </c>
      <c r="F195" s="36">
        <f t="shared" si="86"/>
        <v>0</v>
      </c>
      <c r="G195" s="40">
        <f>SUM(H195+J195)</f>
        <v>83875</v>
      </c>
      <c r="H195" s="37">
        <v>83875</v>
      </c>
      <c r="I195" s="37">
        <v>64031</v>
      </c>
      <c r="J195" s="37">
        <v>0</v>
      </c>
      <c r="K195" s="40">
        <f>SUM(L195+N195)</f>
        <v>0</v>
      </c>
      <c r="L195" s="37"/>
      <c r="M195" s="37"/>
      <c r="N195" s="37"/>
      <c r="O195" s="40">
        <f>SUM(P195,R195)</f>
        <v>168103</v>
      </c>
      <c r="P195" s="37">
        <v>168103</v>
      </c>
      <c r="Q195" s="37">
        <v>61457</v>
      </c>
      <c r="R195" s="38">
        <v>0</v>
      </c>
    </row>
    <row r="196" spans="1:18" ht="31.5" customHeight="1">
      <c r="A196" s="104">
        <v>184</v>
      </c>
      <c r="B196" s="84" t="s">
        <v>127</v>
      </c>
      <c r="C196" s="36">
        <f t="shared" si="86"/>
        <v>24006</v>
      </c>
      <c r="D196" s="36">
        <f t="shared" si="86"/>
        <v>24006</v>
      </c>
      <c r="E196" s="36">
        <f t="shared" si="86"/>
        <v>18319</v>
      </c>
      <c r="F196" s="36">
        <f t="shared" si="86"/>
        <v>0</v>
      </c>
      <c r="G196" s="40">
        <f>SUM(H196+J196)</f>
        <v>24006</v>
      </c>
      <c r="H196" s="37">
        <v>24006</v>
      </c>
      <c r="I196" s="37">
        <v>18319</v>
      </c>
      <c r="J196" s="37">
        <v>0</v>
      </c>
      <c r="K196" s="40">
        <f>SUM(L196+N196)</f>
        <v>0</v>
      </c>
      <c r="L196" s="37"/>
      <c r="M196" s="37"/>
      <c r="N196" s="37"/>
      <c r="O196" s="40">
        <f>SUM(P196,R196)</f>
        <v>0</v>
      </c>
      <c r="P196" s="37"/>
      <c r="Q196" s="37"/>
      <c r="R196" s="38"/>
    </row>
    <row r="197" spans="1:18" ht="12.75">
      <c r="A197" s="104">
        <v>185</v>
      </c>
      <c r="B197" s="84"/>
      <c r="C197" s="36"/>
      <c r="D197" s="36"/>
      <c r="E197" s="36"/>
      <c r="F197" s="36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8"/>
    </row>
    <row r="198" spans="1:18" ht="12.75">
      <c r="A198" s="104">
        <v>186</v>
      </c>
      <c r="B198" s="83" t="s">
        <v>114</v>
      </c>
      <c r="C198" s="34">
        <f>SUM(C200)</f>
        <v>340465</v>
      </c>
      <c r="D198" s="34">
        <f aca="true" t="shared" si="87" ref="D198:R198">SUM(D200)</f>
        <v>340465</v>
      </c>
      <c r="E198" s="34">
        <f t="shared" si="87"/>
        <v>223272</v>
      </c>
      <c r="F198" s="34">
        <f t="shared" si="87"/>
        <v>0</v>
      </c>
      <c r="G198" s="34">
        <f t="shared" si="87"/>
        <v>179678</v>
      </c>
      <c r="H198" s="34">
        <f t="shared" si="87"/>
        <v>179678</v>
      </c>
      <c r="I198" s="34">
        <f t="shared" si="87"/>
        <v>133142</v>
      </c>
      <c r="J198" s="34">
        <f t="shared" si="87"/>
        <v>0</v>
      </c>
      <c r="K198" s="34">
        <f t="shared" si="87"/>
        <v>160787</v>
      </c>
      <c r="L198" s="34">
        <f t="shared" si="87"/>
        <v>160787</v>
      </c>
      <c r="M198" s="34">
        <f t="shared" si="87"/>
        <v>90130</v>
      </c>
      <c r="N198" s="34">
        <f t="shared" si="87"/>
        <v>0</v>
      </c>
      <c r="O198" s="34">
        <f t="shared" si="87"/>
        <v>0</v>
      </c>
      <c r="P198" s="34">
        <f t="shared" si="87"/>
        <v>0</v>
      </c>
      <c r="Q198" s="34">
        <f t="shared" si="87"/>
        <v>0</v>
      </c>
      <c r="R198" s="35">
        <f t="shared" si="87"/>
        <v>0</v>
      </c>
    </row>
    <row r="199" spans="1:18" ht="12.75">
      <c r="A199" s="104">
        <v>187</v>
      </c>
      <c r="B199" s="83"/>
      <c r="C199" s="36"/>
      <c r="D199" s="36"/>
      <c r="E199" s="36"/>
      <c r="F199" s="36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8"/>
    </row>
    <row r="200" spans="1:18" ht="13.5" customHeight="1">
      <c r="A200" s="104">
        <v>188</v>
      </c>
      <c r="B200" s="83" t="s">
        <v>137</v>
      </c>
      <c r="C200" s="34">
        <f>SUM(C201)</f>
        <v>340465</v>
      </c>
      <c r="D200" s="34">
        <f aca="true" t="shared" si="88" ref="D200:R200">SUM(D201)</f>
        <v>340465</v>
      </c>
      <c r="E200" s="34">
        <f t="shared" si="88"/>
        <v>223272</v>
      </c>
      <c r="F200" s="34">
        <f t="shared" si="88"/>
        <v>0</v>
      </c>
      <c r="G200" s="34">
        <f t="shared" si="88"/>
        <v>179678</v>
      </c>
      <c r="H200" s="34">
        <f t="shared" si="88"/>
        <v>179678</v>
      </c>
      <c r="I200" s="34">
        <f t="shared" si="88"/>
        <v>133142</v>
      </c>
      <c r="J200" s="34">
        <f t="shared" si="88"/>
        <v>0</v>
      </c>
      <c r="K200" s="34">
        <f t="shared" si="88"/>
        <v>160787</v>
      </c>
      <c r="L200" s="34">
        <f t="shared" si="88"/>
        <v>160787</v>
      </c>
      <c r="M200" s="34">
        <f t="shared" si="88"/>
        <v>90130</v>
      </c>
      <c r="N200" s="34">
        <f t="shared" si="88"/>
        <v>0</v>
      </c>
      <c r="O200" s="34">
        <f t="shared" si="88"/>
        <v>0</v>
      </c>
      <c r="P200" s="34">
        <f t="shared" si="88"/>
        <v>0</v>
      </c>
      <c r="Q200" s="34">
        <f t="shared" si="88"/>
        <v>0</v>
      </c>
      <c r="R200" s="35">
        <f t="shared" si="88"/>
        <v>0</v>
      </c>
    </row>
    <row r="201" spans="1:18" ht="12.75">
      <c r="A201" s="104">
        <v>189</v>
      </c>
      <c r="B201" s="84" t="s">
        <v>85</v>
      </c>
      <c r="C201" s="36">
        <f>SUM(G201+K201+O201)</f>
        <v>340465</v>
      </c>
      <c r="D201" s="36">
        <f>SUM(H201+L201+P201)</f>
        <v>340465</v>
      </c>
      <c r="E201" s="36">
        <f>SUM(I201+M201+Q201)</f>
        <v>223272</v>
      </c>
      <c r="F201" s="36">
        <f>SUM(J201+N201+R201)</f>
        <v>0</v>
      </c>
      <c r="G201" s="40">
        <f>SUM(H201+J201)</f>
        <v>179678</v>
      </c>
      <c r="H201" s="37">
        <v>179678</v>
      </c>
      <c r="I201" s="37">
        <v>133142</v>
      </c>
      <c r="J201" s="37">
        <v>0</v>
      </c>
      <c r="K201" s="40">
        <f>SUM(L201+N201)</f>
        <v>160787</v>
      </c>
      <c r="L201" s="37">
        <v>160787</v>
      </c>
      <c r="M201" s="37">
        <v>90130</v>
      </c>
      <c r="N201" s="37"/>
      <c r="O201" s="40">
        <f>SUM(P201+R201)</f>
        <v>0</v>
      </c>
      <c r="P201" s="37"/>
      <c r="Q201" s="37"/>
      <c r="R201" s="38"/>
    </row>
    <row r="202" spans="1:18" ht="21" customHeight="1">
      <c r="A202" s="104">
        <v>190</v>
      </c>
      <c r="B202" s="84"/>
      <c r="C202" s="66"/>
      <c r="D202" s="66"/>
      <c r="E202" s="66"/>
      <c r="F202" s="66"/>
      <c r="G202" s="62"/>
      <c r="H202" s="63"/>
      <c r="I202" s="62"/>
      <c r="J202" s="62"/>
      <c r="K202" s="87"/>
      <c r="L202" s="62"/>
      <c r="M202" s="62"/>
      <c r="N202" s="62"/>
      <c r="O202" s="62"/>
      <c r="P202" s="62"/>
      <c r="Q202" s="62"/>
      <c r="R202" s="65"/>
    </row>
    <row r="203" spans="1:18" ht="25.5">
      <c r="A203" s="104">
        <v>191</v>
      </c>
      <c r="B203" s="83" t="s">
        <v>115</v>
      </c>
      <c r="C203" s="34">
        <f>SUM(C205)</f>
        <v>91956</v>
      </c>
      <c r="D203" s="34">
        <f aca="true" t="shared" si="89" ref="D203:R203">SUM(D205)</f>
        <v>91956</v>
      </c>
      <c r="E203" s="34">
        <f t="shared" si="89"/>
        <v>56186</v>
      </c>
      <c r="F203" s="34">
        <f t="shared" si="89"/>
        <v>0</v>
      </c>
      <c r="G203" s="34">
        <f t="shared" si="89"/>
        <v>76026</v>
      </c>
      <c r="H203" s="34">
        <f t="shared" si="89"/>
        <v>76026</v>
      </c>
      <c r="I203" s="34">
        <f t="shared" si="89"/>
        <v>53290</v>
      </c>
      <c r="J203" s="34">
        <f t="shared" si="89"/>
        <v>0</v>
      </c>
      <c r="K203" s="34">
        <f t="shared" si="89"/>
        <v>0</v>
      </c>
      <c r="L203" s="34">
        <f t="shared" si="89"/>
        <v>0</v>
      </c>
      <c r="M203" s="34">
        <f t="shared" si="89"/>
        <v>0</v>
      </c>
      <c r="N203" s="34">
        <f t="shared" si="89"/>
        <v>0</v>
      </c>
      <c r="O203" s="34">
        <f t="shared" si="89"/>
        <v>15930</v>
      </c>
      <c r="P203" s="34">
        <f t="shared" si="89"/>
        <v>15930</v>
      </c>
      <c r="Q203" s="34">
        <f t="shared" si="89"/>
        <v>2896</v>
      </c>
      <c r="R203" s="35">
        <f t="shared" si="89"/>
        <v>0</v>
      </c>
    </row>
    <row r="204" spans="1:18" ht="12.75">
      <c r="A204" s="104">
        <v>192</v>
      </c>
      <c r="B204" s="83"/>
      <c r="C204" s="34"/>
      <c r="D204" s="34"/>
      <c r="E204" s="34"/>
      <c r="F204" s="34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1"/>
    </row>
    <row r="205" spans="1:18" ht="13.5" customHeight="1">
      <c r="A205" s="104">
        <v>193</v>
      </c>
      <c r="B205" s="83" t="s">
        <v>137</v>
      </c>
      <c r="C205" s="34">
        <f>SUM(C206)</f>
        <v>91956</v>
      </c>
      <c r="D205" s="34">
        <f aca="true" t="shared" si="90" ref="D205:R205">SUM(D206)</f>
        <v>91956</v>
      </c>
      <c r="E205" s="34">
        <f t="shared" si="90"/>
        <v>56186</v>
      </c>
      <c r="F205" s="34">
        <f t="shared" si="90"/>
        <v>0</v>
      </c>
      <c r="G205" s="34">
        <f t="shared" si="90"/>
        <v>76026</v>
      </c>
      <c r="H205" s="34">
        <f t="shared" si="90"/>
        <v>76026</v>
      </c>
      <c r="I205" s="34">
        <f t="shared" si="90"/>
        <v>53290</v>
      </c>
      <c r="J205" s="34">
        <f t="shared" si="90"/>
        <v>0</v>
      </c>
      <c r="K205" s="34">
        <f t="shared" si="90"/>
        <v>0</v>
      </c>
      <c r="L205" s="34">
        <f t="shared" si="90"/>
        <v>0</v>
      </c>
      <c r="M205" s="34">
        <f t="shared" si="90"/>
        <v>0</v>
      </c>
      <c r="N205" s="34">
        <f t="shared" si="90"/>
        <v>0</v>
      </c>
      <c r="O205" s="34">
        <f t="shared" si="90"/>
        <v>15930</v>
      </c>
      <c r="P205" s="34">
        <f t="shared" si="90"/>
        <v>15930</v>
      </c>
      <c r="Q205" s="34">
        <f t="shared" si="90"/>
        <v>2896</v>
      </c>
      <c r="R205" s="35">
        <f t="shared" si="90"/>
        <v>0</v>
      </c>
    </row>
    <row r="206" spans="1:18" ht="12.75">
      <c r="A206" s="104">
        <v>194</v>
      </c>
      <c r="B206" s="84" t="s">
        <v>116</v>
      </c>
      <c r="C206" s="36">
        <f>SUM(G206+K206+O206)</f>
        <v>91956</v>
      </c>
      <c r="D206" s="36">
        <f>SUM(H206+L206+P206)</f>
        <v>91956</v>
      </c>
      <c r="E206" s="36">
        <f>SUM(I206+M206+Q206)</f>
        <v>56186</v>
      </c>
      <c r="F206" s="36">
        <f>SUM(J206+N206+R206)</f>
        <v>0</v>
      </c>
      <c r="G206" s="51">
        <f>SUM(H206+J206)</f>
        <v>76026</v>
      </c>
      <c r="H206" s="53">
        <v>76026</v>
      </c>
      <c r="I206" s="53">
        <v>53290</v>
      </c>
      <c r="J206" s="53">
        <v>0</v>
      </c>
      <c r="K206" s="51">
        <f>SUM(L206+N206)</f>
        <v>0</v>
      </c>
      <c r="L206" s="53"/>
      <c r="M206" s="53"/>
      <c r="N206" s="53"/>
      <c r="O206" s="51">
        <f>SUM(P206+R206)</f>
        <v>15930</v>
      </c>
      <c r="P206" s="53">
        <v>15930</v>
      </c>
      <c r="Q206" s="53">
        <v>2896</v>
      </c>
      <c r="R206" s="64">
        <v>0</v>
      </c>
    </row>
    <row r="207" spans="1:18" ht="13.5" thickBot="1">
      <c r="A207" s="104">
        <v>195</v>
      </c>
      <c r="B207" s="98"/>
      <c r="C207" s="94"/>
      <c r="D207" s="94"/>
      <c r="E207" s="94"/>
      <c r="F207" s="94"/>
      <c r="G207" s="100"/>
      <c r="H207" s="54"/>
      <c r="I207" s="54"/>
      <c r="J207" s="54"/>
      <c r="K207" s="100"/>
      <c r="L207" s="54"/>
      <c r="M207" s="54"/>
      <c r="N207" s="54"/>
      <c r="O207" s="100"/>
      <c r="P207" s="54"/>
      <c r="Q207" s="54"/>
      <c r="R207" s="101"/>
    </row>
    <row r="208" spans="1:18" ht="16.5" thickBot="1">
      <c r="A208" s="104">
        <v>196</v>
      </c>
      <c r="B208" s="102" t="s">
        <v>56</v>
      </c>
      <c r="C208" s="91">
        <f aca="true" t="shared" si="91" ref="C208:R208">SUM(C13+C48+C100+C125+C137+C164+C169)</f>
        <v>7689907</v>
      </c>
      <c r="D208" s="91">
        <f t="shared" si="91"/>
        <v>7178395</v>
      </c>
      <c r="E208" s="91">
        <f t="shared" si="91"/>
        <v>3543626</v>
      </c>
      <c r="F208" s="91">
        <f t="shared" si="91"/>
        <v>511512</v>
      </c>
      <c r="G208" s="91">
        <f t="shared" si="91"/>
        <v>3792365</v>
      </c>
      <c r="H208" s="91">
        <f t="shared" si="91"/>
        <v>3526307</v>
      </c>
      <c r="I208" s="91">
        <f t="shared" si="91"/>
        <v>1630274</v>
      </c>
      <c r="J208" s="91">
        <f t="shared" si="91"/>
        <v>266058</v>
      </c>
      <c r="K208" s="91">
        <f t="shared" si="91"/>
        <v>3641096</v>
      </c>
      <c r="L208" s="91">
        <f t="shared" si="91"/>
        <v>3396511</v>
      </c>
      <c r="M208" s="91">
        <f t="shared" si="91"/>
        <v>1848825</v>
      </c>
      <c r="N208" s="91">
        <f t="shared" si="91"/>
        <v>244585</v>
      </c>
      <c r="O208" s="91">
        <f t="shared" si="91"/>
        <v>256446</v>
      </c>
      <c r="P208" s="91">
        <f t="shared" si="91"/>
        <v>255577</v>
      </c>
      <c r="Q208" s="91">
        <f t="shared" si="91"/>
        <v>64527</v>
      </c>
      <c r="R208" s="92">
        <f t="shared" si="91"/>
        <v>869</v>
      </c>
    </row>
    <row r="209" spans="2:6" ht="12.75">
      <c r="B209" s="42"/>
      <c r="C209" s="42"/>
      <c r="D209" s="42"/>
      <c r="E209" s="42"/>
      <c r="F209" s="42"/>
    </row>
    <row r="210" spans="2:6" ht="12.75">
      <c r="B210" s="42"/>
      <c r="C210" s="42"/>
      <c r="D210" s="42"/>
      <c r="E210" s="42"/>
      <c r="F210" s="42"/>
    </row>
    <row r="211" spans="2:6" ht="12.75">
      <c r="B211" s="42"/>
      <c r="C211" s="42"/>
      <c r="D211" s="42"/>
      <c r="E211" s="42"/>
      <c r="F211" s="42"/>
    </row>
    <row r="212" spans="2:6" ht="12.75">
      <c r="B212" s="42"/>
      <c r="C212" s="42"/>
      <c r="D212" s="42"/>
      <c r="E212" s="42"/>
      <c r="F212" s="42"/>
    </row>
    <row r="213" spans="2:6" ht="12.75">
      <c r="B213" s="42"/>
      <c r="C213" s="42"/>
      <c r="D213" s="42"/>
      <c r="E213" s="42"/>
      <c r="F213" s="42"/>
    </row>
    <row r="214" spans="2:6" ht="12.75">
      <c r="B214" s="42"/>
      <c r="C214" s="42"/>
      <c r="D214" s="42"/>
      <c r="E214" s="42"/>
      <c r="F214" s="42"/>
    </row>
    <row r="215" spans="2:6" ht="12.75">
      <c r="B215" s="42"/>
      <c r="C215" s="42"/>
      <c r="D215" s="42"/>
      <c r="E215" s="42"/>
      <c r="F215" s="42"/>
    </row>
    <row r="216" spans="2:6" ht="12.75">
      <c r="B216" s="42"/>
      <c r="C216" s="42"/>
      <c r="D216" s="42"/>
      <c r="E216" s="42"/>
      <c r="F216" s="42"/>
    </row>
    <row r="217" spans="2:6" ht="12.75">
      <c r="B217" s="42"/>
      <c r="C217" s="42"/>
      <c r="D217" s="42"/>
      <c r="E217" s="42"/>
      <c r="F217" s="42"/>
    </row>
    <row r="218" spans="2:6" ht="12.75">
      <c r="B218" s="42"/>
      <c r="C218" s="42"/>
      <c r="D218" s="42"/>
      <c r="E218" s="42"/>
      <c r="F218" s="42"/>
    </row>
    <row r="219" spans="2:6" ht="12.75">
      <c r="B219" s="42"/>
      <c r="C219" s="42"/>
      <c r="D219" s="42"/>
      <c r="E219" s="42"/>
      <c r="F219" s="42"/>
    </row>
    <row r="220" spans="2:6" ht="12.75">
      <c r="B220" s="42"/>
      <c r="C220" s="42"/>
      <c r="D220" s="42"/>
      <c r="E220" s="42"/>
      <c r="F220" s="42"/>
    </row>
    <row r="221" spans="2:6" ht="12.75">
      <c r="B221" s="42"/>
      <c r="C221" s="42"/>
      <c r="D221" s="42"/>
      <c r="E221" s="42"/>
      <c r="F221" s="42"/>
    </row>
    <row r="222" spans="2:6" ht="12.75">
      <c r="B222" s="42"/>
      <c r="C222" s="42"/>
      <c r="D222" s="42"/>
      <c r="E222" s="42"/>
      <c r="F222" s="42"/>
    </row>
    <row r="223" spans="2:6" ht="12.75">
      <c r="B223" s="42"/>
      <c r="C223" s="42"/>
      <c r="D223" s="42"/>
      <c r="E223" s="42"/>
      <c r="F223" s="42"/>
    </row>
    <row r="224" spans="2:6" ht="12.75">
      <c r="B224" s="42"/>
      <c r="C224" s="42"/>
      <c r="D224" s="42"/>
      <c r="E224" s="42"/>
      <c r="F224" s="42"/>
    </row>
    <row r="225" spans="2:6" ht="12.75">
      <c r="B225" s="42"/>
      <c r="C225" s="42"/>
      <c r="D225" s="42"/>
      <c r="E225" s="42"/>
      <c r="F225" s="42"/>
    </row>
    <row r="226" spans="2:6" ht="12.75">
      <c r="B226" s="42"/>
      <c r="C226" s="42"/>
      <c r="D226" s="42"/>
      <c r="E226" s="42"/>
      <c r="F226" s="42"/>
    </row>
    <row r="227" spans="2:6" ht="12.75">
      <c r="B227" s="42"/>
      <c r="C227" s="42"/>
      <c r="D227" s="42"/>
      <c r="E227" s="42"/>
      <c r="F227" s="42"/>
    </row>
    <row r="228" spans="2:6" ht="12.75">
      <c r="B228" s="42"/>
      <c r="C228" s="42"/>
      <c r="D228" s="42"/>
      <c r="E228" s="42"/>
      <c r="F228" s="42"/>
    </row>
    <row r="229" spans="2:6" ht="12.75">
      <c r="B229" s="42"/>
      <c r="C229" s="42"/>
      <c r="D229" s="42"/>
      <c r="E229" s="42"/>
      <c r="F229" s="42"/>
    </row>
    <row r="230" spans="2:6" ht="12.75">
      <c r="B230" s="42"/>
      <c r="C230" s="42"/>
      <c r="D230" s="42"/>
      <c r="E230" s="42"/>
      <c r="F230" s="42"/>
    </row>
    <row r="231" spans="2:6" ht="12.75">
      <c r="B231" s="42"/>
      <c r="C231" s="42"/>
      <c r="D231" s="42"/>
      <c r="E231" s="42"/>
      <c r="F231" s="42"/>
    </row>
    <row r="232" spans="2:6" ht="12.75">
      <c r="B232" s="42"/>
      <c r="C232" s="42"/>
      <c r="D232" s="42"/>
      <c r="E232" s="42"/>
      <c r="F232" s="42"/>
    </row>
    <row r="233" spans="2:6" ht="12.75">
      <c r="B233" s="42"/>
      <c r="C233" s="42"/>
      <c r="D233" s="42"/>
      <c r="E233" s="42"/>
      <c r="F233" s="42"/>
    </row>
    <row r="234" spans="2:6" ht="12.75">
      <c r="B234" s="42"/>
      <c r="C234" s="42"/>
      <c r="D234" s="42"/>
      <c r="E234" s="42"/>
      <c r="F234" s="42"/>
    </row>
    <row r="235" spans="2:6" ht="12.75">
      <c r="B235" s="42"/>
      <c r="C235" s="42"/>
      <c r="D235" s="42"/>
      <c r="E235" s="42"/>
      <c r="F235" s="42"/>
    </row>
    <row r="236" spans="2:6" ht="12.75">
      <c r="B236" s="42"/>
      <c r="C236" s="42"/>
      <c r="D236" s="42"/>
      <c r="E236" s="42"/>
      <c r="F236" s="42"/>
    </row>
    <row r="237" spans="2:6" ht="12.75">
      <c r="B237" s="42"/>
      <c r="C237" s="42"/>
      <c r="D237" s="42"/>
      <c r="E237" s="42"/>
      <c r="F237" s="42"/>
    </row>
    <row r="238" spans="2:6" ht="12.75">
      <c r="B238" s="42"/>
      <c r="C238" s="42"/>
      <c r="D238" s="42"/>
      <c r="E238" s="42"/>
      <c r="F238" s="42"/>
    </row>
    <row r="239" spans="2:6" ht="12.75">
      <c r="B239" s="42"/>
      <c r="C239" s="42"/>
      <c r="D239" s="42"/>
      <c r="E239" s="42"/>
      <c r="F239" s="42"/>
    </row>
    <row r="240" spans="2:6" ht="12.75">
      <c r="B240" s="42"/>
      <c r="C240" s="42"/>
      <c r="D240" s="42"/>
      <c r="E240" s="42"/>
      <c r="F240" s="42"/>
    </row>
    <row r="241" spans="2:6" ht="12.75">
      <c r="B241" s="42"/>
      <c r="C241" s="42"/>
      <c r="D241" s="42"/>
      <c r="E241" s="42"/>
      <c r="F241" s="42"/>
    </row>
    <row r="242" spans="2:6" ht="12.75">
      <c r="B242" s="42"/>
      <c r="C242" s="42"/>
      <c r="D242" s="42"/>
      <c r="E242" s="42"/>
      <c r="F242" s="42"/>
    </row>
    <row r="243" spans="2:6" ht="12.75">
      <c r="B243" s="42"/>
      <c r="C243" s="42"/>
      <c r="D243" s="42"/>
      <c r="E243" s="42"/>
      <c r="F243" s="42"/>
    </row>
    <row r="244" spans="2:6" ht="12.75">
      <c r="B244" s="42"/>
      <c r="C244" s="42"/>
      <c r="D244" s="42"/>
      <c r="E244" s="42"/>
      <c r="F244" s="42"/>
    </row>
    <row r="245" spans="2:6" ht="12.75">
      <c r="B245" s="42"/>
      <c r="C245" s="42"/>
      <c r="D245" s="42"/>
      <c r="E245" s="42"/>
      <c r="F245" s="42"/>
    </row>
    <row r="246" spans="2:6" ht="12.75">
      <c r="B246" s="42"/>
      <c r="C246" s="42"/>
      <c r="D246" s="42"/>
      <c r="E246" s="42"/>
      <c r="F246" s="42"/>
    </row>
    <row r="247" ht="12.75">
      <c r="B247" s="42"/>
    </row>
    <row r="248" ht="12.75">
      <c r="B248" s="42"/>
    </row>
    <row r="249" ht="12.75">
      <c r="B249" s="42"/>
    </row>
    <row r="250" ht="12.75">
      <c r="B250" s="43"/>
    </row>
    <row r="251" ht="12.75">
      <c r="B251" s="42"/>
    </row>
    <row r="252" ht="12.75">
      <c r="B252" s="42"/>
    </row>
    <row r="253" ht="12.75">
      <c r="B253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122</v>
      </c>
    </row>
    <row r="4" spans="2:6" ht="16.5" thickBot="1">
      <c r="B4" s="2"/>
      <c r="F4" s="1" t="s">
        <v>119</v>
      </c>
    </row>
    <row r="5" spans="2:6" ht="12.75">
      <c r="B5" s="82"/>
      <c r="C5" s="77"/>
      <c r="D5" s="4" t="s">
        <v>60</v>
      </c>
      <c r="E5" s="5"/>
      <c r="F5" s="6"/>
    </row>
    <row r="6" spans="2:6" ht="12.75">
      <c r="B6" s="39"/>
      <c r="C6" s="78"/>
      <c r="D6" s="12" t="s">
        <v>61</v>
      </c>
      <c r="E6" s="13"/>
      <c r="F6" s="14"/>
    </row>
    <row r="7" spans="2:6" ht="51.75" thickBot="1">
      <c r="B7" s="52" t="s">
        <v>120</v>
      </c>
      <c r="C7" s="79" t="s">
        <v>59</v>
      </c>
      <c r="D7" s="20" t="s">
        <v>38</v>
      </c>
      <c r="E7" s="21" t="s">
        <v>62</v>
      </c>
      <c r="F7" s="22" t="s">
        <v>63</v>
      </c>
    </row>
    <row r="8" spans="2:6" ht="12.75">
      <c r="B8" s="73">
        <v>1</v>
      </c>
      <c r="C8" s="81">
        <v>2</v>
      </c>
      <c r="D8" s="56">
        <v>3</v>
      </c>
      <c r="E8" s="55">
        <v>4</v>
      </c>
      <c r="F8" s="57">
        <v>5</v>
      </c>
    </row>
    <row r="9" spans="2:6" ht="21" customHeight="1">
      <c r="B9" s="40" t="s">
        <v>129</v>
      </c>
      <c r="C9" s="33">
        <f>SUM(BIUDŽETAS!C15+BIUDŽETAS!C150)</f>
        <v>1523215</v>
      </c>
      <c r="D9" s="33">
        <f>SUM(BIUDŽETAS!D15+BIUDŽETAS!D150)</f>
        <v>1323521</v>
      </c>
      <c r="E9" s="33">
        <f>SUM(BIUDŽETAS!E15+BIUDŽETAS!E150)</f>
        <v>751243</v>
      </c>
      <c r="F9" s="33">
        <f>SUM(BIUDŽETAS!F15+BIUDŽETAS!F150)</f>
        <v>199694</v>
      </c>
    </row>
    <row r="10" spans="2:6" ht="12.75">
      <c r="B10" s="40" t="s">
        <v>130</v>
      </c>
      <c r="C10" s="33">
        <f>SUM(BIUDŽETAS!C38)</f>
        <v>31929</v>
      </c>
      <c r="D10" s="33">
        <f>SUM(BIUDŽETAS!D38)</f>
        <v>31929</v>
      </c>
      <c r="E10" s="33">
        <f>SUM(BIUDŽETAS!E38)</f>
        <v>22230</v>
      </c>
      <c r="F10" s="33">
        <f>SUM(BIUDŽETAS!F38)</f>
        <v>0</v>
      </c>
    </row>
    <row r="11" spans="2:6" ht="12.75">
      <c r="B11" s="83" t="s">
        <v>131</v>
      </c>
      <c r="C11" s="33">
        <f>SUM(BIUDŽETAS!C41)</f>
        <v>121005</v>
      </c>
      <c r="D11" s="33">
        <f>SUM(BIUDŽETAS!D41)</f>
        <v>121005</v>
      </c>
      <c r="E11" s="33">
        <f>SUM(BIUDŽETAS!E41)</f>
        <v>82223</v>
      </c>
      <c r="F11" s="33">
        <f>SUM(BIUDŽETAS!F41)</f>
        <v>0</v>
      </c>
    </row>
    <row r="12" spans="2:6" ht="12.75">
      <c r="B12" s="40" t="s">
        <v>132</v>
      </c>
      <c r="C12" s="33">
        <f>SUM(BIUDŽETAS!C43+BIUDŽETAS!C127+BIUDŽETAS!C154+BIUDŽETAS!C165)</f>
        <v>531372</v>
      </c>
      <c r="D12" s="33">
        <f>SUM(BIUDŽETAS!D43+BIUDŽETAS!D127+BIUDŽETAS!D154+BIUDŽETAS!D165)</f>
        <v>380839</v>
      </c>
      <c r="E12" s="33">
        <f>SUM(BIUDŽETAS!E43+BIUDŽETAS!E127+BIUDŽETAS!E154+BIUDŽETAS!E165)</f>
        <v>70580</v>
      </c>
      <c r="F12" s="33">
        <f>SUM(BIUDŽETAS!F43+BIUDŽETAS!F127+BIUDŽETAS!F154+BIUDŽETAS!F165)</f>
        <v>150533</v>
      </c>
    </row>
    <row r="13" spans="2:6" ht="12.75">
      <c r="B13" s="83" t="s">
        <v>139</v>
      </c>
      <c r="C13" s="33">
        <f>SUM(BIUDŽETAS!C158)</f>
        <v>344581</v>
      </c>
      <c r="D13" s="33">
        <f>SUM(BIUDŽETAS!D158)</f>
        <v>244407</v>
      </c>
      <c r="E13" s="33">
        <f>SUM(BIUDŽETAS!E158)</f>
        <v>0</v>
      </c>
      <c r="F13" s="33">
        <f>SUM(BIUDŽETAS!F158)</f>
        <v>100174</v>
      </c>
    </row>
    <row r="14" spans="2:6" ht="12.75">
      <c r="B14" s="83" t="s">
        <v>136</v>
      </c>
      <c r="C14" s="33">
        <f>SUM(BIUDŽETAS!C139)</f>
        <v>179996</v>
      </c>
      <c r="D14" s="33">
        <f>SUM(BIUDŽETAS!D139)</f>
        <v>179996</v>
      </c>
      <c r="E14" s="33">
        <f>SUM(BIUDŽETAS!E139)</f>
        <v>82044</v>
      </c>
      <c r="F14" s="33">
        <f>SUM(BIUDŽETAS!F139)</f>
        <v>0</v>
      </c>
    </row>
    <row r="15" spans="2:6" ht="12.75">
      <c r="B15" s="83" t="s">
        <v>138</v>
      </c>
      <c r="C15" s="33">
        <f>SUM(BIUDŽETAS!C186)</f>
        <v>34098</v>
      </c>
      <c r="D15" s="33">
        <f>SUM(BIUDŽETAS!D186)</f>
        <v>34098</v>
      </c>
      <c r="E15" s="33">
        <f>SUM(BIUDŽETAS!E186)</f>
        <v>0</v>
      </c>
      <c r="F15" s="33">
        <f>SUM(BIUDŽETAS!F186)</f>
        <v>0</v>
      </c>
    </row>
    <row r="16" spans="2:6" ht="12.75">
      <c r="B16" s="83" t="s">
        <v>135</v>
      </c>
      <c r="C16" s="33">
        <f>SUM(BIUDŽETAS!C97+BIUDŽETAS!C102+BIUDŽETAS!C112+BIUDŽETAS!C117+BIUDŽETAS!C122)</f>
        <v>479755</v>
      </c>
      <c r="D16" s="33">
        <f>SUM(BIUDŽETAS!D97+BIUDŽETAS!D102+BIUDŽETAS!D112+BIUDŽETAS!D117+BIUDŽETAS!D122)</f>
        <v>478017</v>
      </c>
      <c r="E16" s="33">
        <f>SUM(BIUDŽETAS!E97+BIUDŽETAS!E102+BIUDŽETAS!E112+BIUDŽETAS!E117+BIUDŽETAS!E122)</f>
        <v>259000</v>
      </c>
      <c r="F16" s="33">
        <f>SUM(BIUDŽETAS!F97+BIUDŽETAS!F102+BIUDŽETAS!F112+BIUDŽETAS!F117+BIUDŽETAS!F122)</f>
        <v>1738</v>
      </c>
    </row>
    <row r="17" spans="2:6" ht="12.75">
      <c r="B17" s="83" t="s">
        <v>134</v>
      </c>
      <c r="C17" s="33">
        <f>SUM(BIUDŽETAS!C51+BIUDŽETAS!C58+BIUDŽETAS!C64+BIUDŽETAS!C69+BIUDŽETAS!C74+BIUDŽETAS!C79+BIUDŽETAS!C85+BIUDŽETAS!C90)</f>
        <v>2735679</v>
      </c>
      <c r="D17" s="33">
        <f>SUM(BIUDŽETAS!D51+BIUDŽETAS!D58+BIUDŽETAS!D64+BIUDŽETAS!D69+BIUDŽETAS!D74+BIUDŽETAS!D79+BIUDŽETAS!D85+BIUDŽETAS!D90)</f>
        <v>2734230</v>
      </c>
      <c r="E17" s="33">
        <f>SUM(BIUDŽETAS!E51+BIUDŽETAS!E58+BIUDŽETAS!E64+BIUDŽETAS!E69+BIUDŽETAS!E74+BIUDŽETAS!E79+BIUDŽETAS!E85+BIUDŽETAS!E90)</f>
        <v>1786215</v>
      </c>
      <c r="F17" s="33">
        <f>SUM(BIUDŽETAS!F51+BIUDŽETAS!F58+BIUDŽETAS!F64+BIUDŽETAS!F69+BIUDŽETAS!F74+BIUDŽETAS!F79+BIUDŽETAS!F85+BIUDŽETAS!F90)</f>
        <v>1449</v>
      </c>
    </row>
    <row r="18" spans="2:6" ht="12.75">
      <c r="B18" s="40" t="s">
        <v>133</v>
      </c>
      <c r="C18" s="33">
        <f>SUM(BIUDŽETAS!C45+BIUDŽETAS!C134+BIUDŽETAS!C171+BIUDŽETAS!C194+BIUDŽETAS!C200+BIUDŽETAS!C205)</f>
        <v>1708277</v>
      </c>
      <c r="D18" s="33">
        <f>SUM(BIUDŽETAS!D45+BIUDŽETAS!D134+BIUDŽETAS!D171+BIUDŽETAS!D194+BIUDŽETAS!D200+BIUDŽETAS!D205)</f>
        <v>1650353</v>
      </c>
      <c r="E18" s="33">
        <f>SUM(BIUDŽETAS!E45+BIUDŽETAS!E134+BIUDŽETAS!E171+BIUDŽETAS!E194+BIUDŽETAS!E200+BIUDŽETAS!E205)</f>
        <v>490091</v>
      </c>
      <c r="F18" s="33">
        <f>SUM(BIUDŽETAS!F45+BIUDŽETAS!F134+BIUDŽETAS!F171+BIUDŽETAS!F194+BIUDŽETAS!F200+BIUDŽETAS!F205)</f>
        <v>57924</v>
      </c>
    </row>
    <row r="19" spans="2:6" ht="16.5" thickBot="1">
      <c r="B19" s="74" t="s">
        <v>56</v>
      </c>
      <c r="C19" s="67">
        <f>SUM(C9:C18)</f>
        <v>7689907</v>
      </c>
      <c r="D19" s="67">
        <f>SUM(D9:D18)</f>
        <v>7178395</v>
      </c>
      <c r="E19" s="67">
        <f>SUM(E9:E18)</f>
        <v>3543626</v>
      </c>
      <c r="F19" s="67">
        <f>SUM(F9:F18)</f>
        <v>511512</v>
      </c>
    </row>
    <row r="20" spans="2:6" ht="15.75">
      <c r="B20" s="45"/>
      <c r="C20" s="42"/>
      <c r="D20" s="42"/>
      <c r="E20" s="42"/>
      <c r="F20" s="42"/>
    </row>
    <row r="21" spans="2:6" ht="12.75">
      <c r="B21" s="42"/>
      <c r="C21" s="42"/>
      <c r="D21" s="42"/>
      <c r="E21" s="42"/>
      <c r="F21" s="42"/>
    </row>
    <row r="22" spans="2:6" ht="12.75">
      <c r="B22" s="42"/>
      <c r="C22" s="42"/>
      <c r="D22" s="42"/>
      <c r="E22" s="42"/>
      <c r="F22" s="42"/>
    </row>
    <row r="23" spans="2:6" ht="12.75">
      <c r="B23" s="42"/>
      <c r="C23" s="42"/>
      <c r="D23" s="42"/>
      <c r="E23" s="42"/>
      <c r="F23" s="42"/>
    </row>
    <row r="24" spans="2:6" ht="12.75">
      <c r="B24" s="42"/>
      <c r="C24" s="42"/>
      <c r="D24" s="42"/>
      <c r="E24" s="42"/>
      <c r="F24" s="42"/>
    </row>
    <row r="25" spans="2:6" ht="12.75">
      <c r="B25" s="42"/>
      <c r="C25" s="42"/>
      <c r="D25" s="42"/>
      <c r="E25" s="42"/>
      <c r="F25" s="42"/>
    </row>
    <row r="26" spans="2:6" ht="12.75">
      <c r="B26" s="42"/>
      <c r="C26" s="42"/>
      <c r="D26" s="42"/>
      <c r="E26" s="42"/>
      <c r="F26" s="42"/>
    </row>
    <row r="27" spans="2:6" ht="12.75">
      <c r="B27" s="42"/>
      <c r="C27" s="42"/>
      <c r="D27" s="42"/>
      <c r="E27" s="42"/>
      <c r="F27" s="42"/>
    </row>
    <row r="28" spans="2:6" ht="12.75">
      <c r="B28" s="42"/>
      <c r="C28" s="42"/>
      <c r="D28" s="42"/>
      <c r="E28" s="42"/>
      <c r="F28" s="42"/>
    </row>
    <row r="29" spans="2:6" ht="12.75">
      <c r="B29" s="42"/>
      <c r="C29" s="42"/>
      <c r="D29" s="42"/>
      <c r="E29" s="42"/>
      <c r="F29" s="42"/>
    </row>
    <row r="30" spans="2:6" ht="12.75">
      <c r="B30" s="42"/>
      <c r="C30" s="42"/>
      <c r="D30" s="42"/>
      <c r="E30" s="42"/>
      <c r="F30" s="42"/>
    </row>
    <row r="31" spans="2:6" ht="12.75">
      <c r="B31" s="42"/>
      <c r="C31" s="42"/>
      <c r="D31" s="42"/>
      <c r="E31" s="42"/>
      <c r="F31" s="42"/>
    </row>
    <row r="32" spans="2:6" ht="12.75">
      <c r="B32" s="42"/>
      <c r="C32" s="42"/>
      <c r="D32" s="42"/>
      <c r="E32" s="42"/>
      <c r="F32" s="42"/>
    </row>
    <row r="33" spans="2:6" ht="12.75">
      <c r="B33" s="42"/>
      <c r="C33" s="42"/>
      <c r="D33" s="42"/>
      <c r="E33" s="42"/>
      <c r="F33" s="42"/>
    </row>
    <row r="34" spans="2:6" ht="12.75">
      <c r="B34" s="42"/>
      <c r="C34" s="42"/>
      <c r="D34" s="42"/>
      <c r="E34" s="42"/>
      <c r="F34" s="42"/>
    </row>
    <row r="35" spans="2:6" ht="12.75">
      <c r="B35" s="42"/>
      <c r="C35" s="42"/>
      <c r="D35" s="42"/>
      <c r="E35" s="42"/>
      <c r="F35" s="42"/>
    </row>
    <row r="36" spans="2:6" ht="12.75">
      <c r="B36" s="42"/>
      <c r="C36" s="42"/>
      <c r="D36" s="42"/>
      <c r="E36" s="42"/>
      <c r="F36" s="42"/>
    </row>
    <row r="37" spans="2:6" ht="12.75">
      <c r="B37" s="42"/>
      <c r="C37" s="42"/>
      <c r="D37" s="42"/>
      <c r="E37" s="42"/>
      <c r="F37" s="42"/>
    </row>
    <row r="38" spans="2:6" ht="12.75">
      <c r="B38" s="42"/>
      <c r="C38" s="42"/>
      <c r="D38" s="42"/>
      <c r="E38" s="42"/>
      <c r="F38" s="42"/>
    </row>
    <row r="39" spans="2:6" ht="12.75">
      <c r="B39" s="42"/>
      <c r="C39" s="42"/>
      <c r="D39" s="42"/>
      <c r="E39" s="42"/>
      <c r="F39" s="42"/>
    </row>
    <row r="40" spans="2:6" ht="12.75">
      <c r="B40" s="42"/>
      <c r="C40" s="42"/>
      <c r="D40" s="42"/>
      <c r="E40" s="42"/>
      <c r="F40" s="42"/>
    </row>
    <row r="41" spans="2:6" ht="12.75">
      <c r="B41" s="42"/>
      <c r="C41" s="42"/>
      <c r="D41" s="42"/>
      <c r="E41" s="42"/>
      <c r="F41" s="42"/>
    </row>
    <row r="42" spans="2:6" ht="12.75">
      <c r="B42" s="42"/>
      <c r="C42" s="42"/>
      <c r="D42" s="42"/>
      <c r="E42" s="42"/>
      <c r="F42" s="42"/>
    </row>
    <row r="43" spans="2:6" ht="12.75">
      <c r="B43" s="42"/>
      <c r="C43" s="42"/>
      <c r="D43" s="42"/>
      <c r="E43" s="42"/>
      <c r="F43" s="42"/>
    </row>
    <row r="44" spans="2:6" ht="12.75">
      <c r="B44" s="42"/>
      <c r="C44" s="42"/>
      <c r="D44" s="42"/>
      <c r="E44" s="42"/>
      <c r="F44" s="42"/>
    </row>
    <row r="45" spans="2:6" ht="12.75">
      <c r="B45" s="42"/>
      <c r="C45" s="42"/>
      <c r="D45" s="42"/>
      <c r="E45" s="42"/>
      <c r="F45" s="42"/>
    </row>
    <row r="46" spans="2:6" ht="12.75">
      <c r="B46" s="42"/>
      <c r="C46" s="42"/>
      <c r="D46" s="42"/>
      <c r="E46" s="42"/>
      <c r="F46" s="42"/>
    </row>
    <row r="47" spans="2:6" ht="12.75">
      <c r="B47" s="42"/>
      <c r="C47" s="42"/>
      <c r="D47" s="42"/>
      <c r="E47" s="42"/>
      <c r="F47" s="42"/>
    </row>
    <row r="48" spans="2:6" ht="12.75">
      <c r="B48" s="42"/>
      <c r="C48" s="42"/>
      <c r="D48" s="42"/>
      <c r="E48" s="42"/>
      <c r="F48" s="42"/>
    </row>
    <row r="49" spans="2:6" ht="12.75">
      <c r="B49" s="42"/>
      <c r="C49" s="42"/>
      <c r="D49" s="42"/>
      <c r="E49" s="42"/>
      <c r="F49" s="42"/>
    </row>
    <row r="50" spans="2:6" ht="12.75">
      <c r="B50" s="42"/>
      <c r="C50" s="42"/>
      <c r="D50" s="42"/>
      <c r="E50" s="42"/>
      <c r="F50" s="42"/>
    </row>
    <row r="51" spans="2:6" ht="12.75">
      <c r="B51" s="42"/>
      <c r="C51" s="42"/>
      <c r="D51" s="42"/>
      <c r="E51" s="42"/>
      <c r="F51" s="42"/>
    </row>
    <row r="52" spans="2:6" ht="12.75">
      <c r="B52" s="42"/>
      <c r="C52" s="42"/>
      <c r="D52" s="42"/>
      <c r="E52" s="42"/>
      <c r="F52" s="42"/>
    </row>
    <row r="53" spans="2:6" ht="12.75">
      <c r="B53" s="42"/>
      <c r="C53" s="42"/>
      <c r="D53" s="42"/>
      <c r="E53" s="42"/>
      <c r="F53" s="42"/>
    </row>
    <row r="54" spans="2:6" ht="12.75">
      <c r="B54" s="42"/>
      <c r="C54" s="42"/>
      <c r="D54" s="42"/>
      <c r="E54" s="42"/>
      <c r="F54" s="42"/>
    </row>
    <row r="55" spans="2:6" ht="12.75">
      <c r="B55" s="42"/>
      <c r="C55" s="42"/>
      <c r="D55" s="42"/>
      <c r="E55" s="42"/>
      <c r="F55" s="42"/>
    </row>
    <row r="56" spans="2:6" ht="12.75">
      <c r="B56" s="42"/>
      <c r="C56" s="42"/>
      <c r="D56" s="42"/>
      <c r="E56" s="42"/>
      <c r="F56" s="42"/>
    </row>
    <row r="57" spans="2:6" ht="12.75">
      <c r="B57" s="42"/>
      <c r="C57" s="42"/>
      <c r="D57" s="42"/>
      <c r="E57" s="42"/>
      <c r="F57" s="42"/>
    </row>
    <row r="58" spans="2:6" ht="12.75">
      <c r="B58" s="42"/>
      <c r="C58" s="42"/>
      <c r="D58" s="42"/>
      <c r="E58" s="42"/>
      <c r="F58" s="42"/>
    </row>
    <row r="59" spans="2:6" ht="12.75">
      <c r="B59" s="42"/>
      <c r="C59" s="42"/>
      <c r="D59" s="42"/>
      <c r="E59" s="42"/>
      <c r="F59" s="42"/>
    </row>
    <row r="60" ht="12.75">
      <c r="B60" s="42"/>
    </row>
    <row r="61" ht="12.75">
      <c r="B61" s="42"/>
    </row>
    <row r="62" ht="12.75">
      <c r="B62" s="42"/>
    </row>
    <row r="63" ht="12.75">
      <c r="B63" s="43"/>
    </row>
    <row r="64" ht="12.75">
      <c r="B64" s="42"/>
    </row>
    <row r="65" ht="12.75">
      <c r="B65" s="42"/>
    </row>
    <row r="66" ht="12.75">
      <c r="B66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2015-02-05T08:36:20Z</cp:lastPrinted>
  <dcterms:created xsi:type="dcterms:W3CDTF">2007-01-03T15:43:14Z</dcterms:created>
  <dcterms:modified xsi:type="dcterms:W3CDTF">2015-02-11T08:48:45Z</dcterms:modified>
  <cp:category/>
  <cp:version/>
  <cp:contentType/>
  <cp:contentStatus/>
</cp:coreProperties>
</file>